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7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16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17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67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6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0" windowWidth="20730" windowHeight="11760" tabRatio="908" firstSheet="1" activeTab="20"/>
  </bookViews>
  <sheets>
    <sheet name="0 Legenda" sheetId="1" state="hidden" r:id="rId1"/>
    <sheet name="1 Założenia" sheetId="2" r:id="rId2"/>
    <sheet name="2 Dane wyjściowe" sheetId="3" r:id="rId3"/>
    <sheet name="3 Poziom dofinansowania" sheetId="4" r:id="rId4"/>
    <sheet name="4 Efektywność finansowa" sheetId="5" r:id="rId5"/>
    <sheet name="5 Trwałość finansowa" sheetId="6" r:id="rId6"/>
    <sheet name="6 Trwałość finansowa JST" sheetId="7" r:id="rId7"/>
    <sheet name="7 Plan finansowy" sheetId="8" r:id="rId8"/>
    <sheet name="8 Plan Finansowy kat.2" sheetId="9" state="hidden" r:id="rId9"/>
    <sheet name="8 Wrażliwość i ryzyko" sheetId="10" r:id="rId10"/>
    <sheet name="9 Dane historyczne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obszar">#REF!</definedName>
    <definedName name="_xlnm.Print_Area" localSheetId="11">'10'!$A$1:$P$34</definedName>
    <definedName name="_xlnm.Print_Area" localSheetId="12">'11'!$A$1:$P$53</definedName>
    <definedName name="_xlnm.Print_Area" localSheetId="13">'12'!$A$1:$Q$29</definedName>
    <definedName name="_xlnm.Print_Area" localSheetId="14">'13'!$A$1:$Y$80</definedName>
    <definedName name="_xlnm.Print_Area" localSheetId="15">'14'!$A$1:$H$5</definedName>
    <definedName name="_xlnm.Print_Area" localSheetId="16">'15'!$A$1:$F$5</definedName>
    <definedName name="_xlnm.Print_Area" localSheetId="17">'16'!$A$1:$Q$18</definedName>
    <definedName name="_xlnm.Print_Area" localSheetId="18">'17'!$A$1:$Q$180</definedName>
    <definedName name="_xlnm.Print_Area" localSheetId="2">'2 Dane wyjściowe'!$A$1:$R$47</definedName>
    <definedName name="_xlnm.Print_Area" localSheetId="3">'3 Poziom dofinansowania'!$A$1:$R$32</definedName>
    <definedName name="_xlnm.Print_Area" localSheetId="4">'4 Efektywność finansowa'!$A$1:$R$50</definedName>
    <definedName name="_xlnm.Print_Area" localSheetId="5">'5 Trwałość finansowa'!$A$1:$R$31</definedName>
    <definedName name="_xlnm.Print_Area" localSheetId="6">'6 Trwałość finansowa JST'!$A$1:$R$39</definedName>
    <definedName name="_xlnm.Print_Area" localSheetId="7">'7 Plan finansowy'!$A$1:$J$2</definedName>
    <definedName name="_xlnm.Print_Area" localSheetId="9">'8 Wrażliwość i ryzyko'!$A$1:$Q$31</definedName>
    <definedName name="_xlnm.Print_Area" localSheetId="10">'9 Dane historyczne'!$A$1:$M$2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>#REF!</definedName>
    <definedName name="qqqqq">#REF!</definedName>
    <definedName name="rat">[8]Założenia!#REF!</definedName>
    <definedName name="regx2" hidden="1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_xlnm.Print_Titles" localSheetId="0">'0 Legenda'!#REF!</definedName>
    <definedName name="_xlnm.Print_Titles" localSheetId="1">'1 Założenia'!#REF!</definedName>
    <definedName name="_xlnm.Print_Titles" localSheetId="2">'2 Dane wyjściowe'!$A:$B</definedName>
    <definedName name="_xlnm.Print_Titles" localSheetId="4">'4 Efektywność finansowa'!$A:$B</definedName>
    <definedName name="_xlnm.Print_Titles" localSheetId="5">'5 Trwałość finansowa'!$A:$B</definedName>
    <definedName name="_xlnm.Print_Titles" localSheetId="6">'6 Trwałość finansowa JST'!$A:$B</definedName>
    <definedName name="tyyu">#REF!</definedName>
    <definedName name="wariant">[9]wariant!$B$3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_11719C98_23F7_41BD_A4E2_6BEADD115585_.wvu.PrintArea" localSheetId="11" hidden="1">'10'!$A$1:$P$34</definedName>
    <definedName name="Z_11719C98_23F7_41BD_A4E2_6BEADD115585_.wvu.PrintArea" localSheetId="12" hidden="1">'11'!$A$1:$P$53</definedName>
    <definedName name="Z_11719C98_23F7_41BD_A4E2_6BEADD115585_.wvu.PrintArea" localSheetId="13" hidden="1">'12'!$A$1:$Q$29</definedName>
    <definedName name="Z_11719C98_23F7_41BD_A4E2_6BEADD115585_.wvu.PrintArea" localSheetId="14" hidden="1">'13'!$A$1:$Y$80</definedName>
    <definedName name="Z_11719C98_23F7_41BD_A4E2_6BEADD115585_.wvu.PrintArea" localSheetId="15" hidden="1">'14'!$A$1:$H$5</definedName>
    <definedName name="Z_11719C98_23F7_41BD_A4E2_6BEADD115585_.wvu.PrintArea" localSheetId="16" hidden="1">'15'!$A$1:$F$5</definedName>
    <definedName name="Z_11719C98_23F7_41BD_A4E2_6BEADD115585_.wvu.PrintArea" localSheetId="17" hidden="1">'16'!$A$1:$Q$18</definedName>
    <definedName name="Z_11719C98_23F7_41BD_A4E2_6BEADD115585_.wvu.PrintArea" localSheetId="18" hidden="1">'17'!$A$1:$Q$180</definedName>
    <definedName name="Z_11719C98_23F7_41BD_A4E2_6BEADD115585_.wvu.PrintArea" localSheetId="2" hidden="1">'2 Dane wyjściowe'!$A$1:$R$47</definedName>
    <definedName name="Z_11719C98_23F7_41BD_A4E2_6BEADD115585_.wvu.PrintArea" localSheetId="3" hidden="1">'3 Poziom dofinansowania'!$A$1:$R$32</definedName>
    <definedName name="Z_11719C98_23F7_41BD_A4E2_6BEADD115585_.wvu.PrintArea" localSheetId="4" hidden="1">'4 Efektywność finansowa'!$A$1:$R$50</definedName>
    <definedName name="Z_11719C98_23F7_41BD_A4E2_6BEADD115585_.wvu.PrintArea" localSheetId="5" hidden="1">'5 Trwałość finansowa'!$A$1:$R$31</definedName>
    <definedName name="Z_11719C98_23F7_41BD_A4E2_6BEADD115585_.wvu.PrintArea" localSheetId="6" hidden="1">'6 Trwałość finansowa JST'!$A$1:$R$39</definedName>
    <definedName name="Z_11719C98_23F7_41BD_A4E2_6BEADD115585_.wvu.PrintArea" localSheetId="7" hidden="1">'7 Plan finansowy'!$A$1:$J$2</definedName>
    <definedName name="Z_11719C98_23F7_41BD_A4E2_6BEADD115585_.wvu.PrintArea" localSheetId="9" hidden="1">'8 Wrażliwość i ryzyko'!$A$1:$Q$31</definedName>
    <definedName name="Z_11719C98_23F7_41BD_A4E2_6BEADD115585_.wvu.PrintArea" localSheetId="10" hidden="1">'9 Dane historyczne'!$A$1:$M$2</definedName>
    <definedName name="Z_11719C98_23F7_41BD_A4E2_6BEADD115585_.wvu.PrintTitles" localSheetId="2" hidden="1">'2 Dane wyjściowe'!$A:$B</definedName>
    <definedName name="Z_11719C98_23F7_41BD_A4E2_6BEADD115585_.wvu.PrintTitles" localSheetId="4" hidden="1">'4 Efektywność finansowa'!$A:$B</definedName>
    <definedName name="Z_11719C98_23F7_41BD_A4E2_6BEADD115585_.wvu.PrintTitles" localSheetId="5" hidden="1">'5 Trwałość finansowa'!$A:$B</definedName>
    <definedName name="Z_11719C98_23F7_41BD_A4E2_6BEADD115585_.wvu.PrintTitles" localSheetId="6" hidden="1">'6 Trwałość finansowa JST'!$A:$B</definedName>
    <definedName name="Z_11719C98_23F7_41BD_A4E2_6BEADD115585_.wvu.Rows" localSheetId="4" hidden="1">'4 Efektywność finansowa'!$36:$38</definedName>
    <definedName name="Z_11719C98_23F7_41BD_A4E2_6BEADD115585_.wvu.Rows" localSheetId="9" hidden="1">'8 Wrażliwość i ryzyko'!$20:$20</definedName>
    <definedName name="Z_19015944_8DC3_4198_B28B_DDAFEE7C00D9_.wvu.Cols" localSheetId="1" hidden="1">'1 Założenia'!$C:$C</definedName>
    <definedName name="Z_19015944_8DC3_4198_B28B_DDAFEE7C00D9_.wvu.Cols" localSheetId="3" hidden="1">'3 Poziom dofinansowania'!$W:$AH</definedName>
    <definedName name="Z_19015944_8DC3_4198_B28B_DDAFEE7C00D9_.wvu.PrintArea" localSheetId="11" hidden="1">'10'!$A$1:$N$49</definedName>
    <definedName name="Z_19015944_8DC3_4198_B28B_DDAFEE7C00D9_.wvu.PrintArea" localSheetId="2" hidden="1">'2 Dane wyjściowe'!$A$1:$Q$56</definedName>
    <definedName name="Z_19015944_8DC3_4198_B28B_DDAFEE7C00D9_.wvu.PrintArea" localSheetId="3" hidden="1">'3 Poziom dofinansowania'!$A$3:$AH$72</definedName>
    <definedName name="Z_19015944_8DC3_4198_B28B_DDAFEE7C00D9_.wvu.PrintArea" localSheetId="5" hidden="1">'5 Trwałość finansowa'!$A$2:$Q$30,'5 Trwałość finansowa'!$A$33:$Q$63</definedName>
    <definedName name="Z_19015944_8DC3_4198_B28B_DDAFEE7C00D9_.wvu.PrintArea" localSheetId="6" hidden="1">'6 Trwałość finansowa JST'!$A$1:$R$39</definedName>
    <definedName name="Z_19015944_8DC3_4198_B28B_DDAFEE7C00D9_.wvu.PrintTitles" localSheetId="2" hidden="1">'2 Dane wyjściowe'!$A:$B</definedName>
    <definedName name="Z_19015944_8DC3_4198_B28B_DDAFEE7C00D9_.wvu.PrintTitles" localSheetId="3" hidden="1">'3 Poziom dofinansowania'!$A:$A</definedName>
    <definedName name="Z_19015944_8DC3_4198_B28B_DDAFEE7C00D9_.wvu.PrintTitles" localSheetId="4" hidden="1">'4 Efektywność finansowa'!$A:$B</definedName>
    <definedName name="Z_19015944_8DC3_4198_B28B_DDAFEE7C00D9_.wvu.PrintTitles" localSheetId="5" hidden="1">'5 Trwałość finansowa'!$A:$B</definedName>
    <definedName name="Z_19015944_8DC3_4198_B28B_DDAFEE7C00D9_.wvu.PrintTitles" localSheetId="6" hidden="1">'6 Trwałość finansowa JST'!$A:$B</definedName>
    <definedName name="Z_19015944_8DC3_4198_B28B_DDAFEE7C00D9_.wvu.PrintTitles" localSheetId="7" hidden="1">'7 Plan finansowy'!$A:$B</definedName>
    <definedName name="Z_6D8ACA1D_6FAD_497E_8DEE_A33C8B954C59_.wvu.PrintArea" localSheetId="11" hidden="1">'10'!$A$1:$N$49</definedName>
    <definedName name="Z_6D8ACA1D_6FAD_497E_8DEE_A33C8B954C59_.wvu.PrintArea" localSheetId="12" hidden="1">'11'!$A$1:$W$81</definedName>
    <definedName name="Z_6D8ACA1D_6FAD_497E_8DEE_A33C8B954C59_.wvu.PrintArea" localSheetId="13" hidden="1">'12'!$A$1:$Z$67</definedName>
    <definedName name="Z_6D8ACA1D_6FAD_497E_8DEE_A33C8B954C59_.wvu.PrintArea" localSheetId="14" hidden="1">'13'!$A$1:$Y$80</definedName>
    <definedName name="Z_6D8ACA1D_6FAD_497E_8DEE_A33C8B954C59_.wvu.PrintArea" localSheetId="15" hidden="1">'14'!$A$1:$AC$71</definedName>
    <definedName name="Z_6D8ACA1D_6FAD_497E_8DEE_A33C8B954C59_.wvu.PrintArea" localSheetId="16" hidden="1">'15'!$A$1:$AD$81</definedName>
    <definedName name="Z_6D8ACA1D_6FAD_497E_8DEE_A33C8B954C59_.wvu.PrintArea" localSheetId="2" hidden="1">'2 Dane wyjściowe'!$A$1:$Q$56</definedName>
    <definedName name="Z_6D8ACA1D_6FAD_497E_8DEE_A33C8B954C59_.wvu.PrintArea" localSheetId="5" hidden="1">'5 Trwałość finansowa'!$A$1:$R$63</definedName>
    <definedName name="Z_6D8ACA1D_6FAD_497E_8DEE_A33C8B954C59_.wvu.PrintArea" localSheetId="6" hidden="1">'6 Trwałość finansowa JST'!$A$1:$R$39</definedName>
    <definedName name="Z_6D8ACA1D_6FAD_497E_8DEE_A33C8B954C59_.wvu.PrintTitles" localSheetId="2" hidden="1">'2 Dane wyjściowe'!$A:$B</definedName>
    <definedName name="Z_6D8ACA1D_6FAD_497E_8DEE_A33C8B954C59_.wvu.PrintTitles" localSheetId="4" hidden="1">'4 Efektywność finansowa'!$A:$B</definedName>
    <definedName name="Z_6D8ACA1D_6FAD_497E_8DEE_A33C8B954C59_.wvu.PrintTitles" localSheetId="5" hidden="1">'5 Trwałość finansowa'!$A:$B</definedName>
    <definedName name="Z_6D8ACA1D_6FAD_497E_8DEE_A33C8B954C59_.wvu.PrintTitles" localSheetId="6" hidden="1">'6 Trwałość finansowa JST'!$A:$B</definedName>
    <definedName name="Z_6F4C57C8_5562_4709_9327_9573B39EDAF4_.wvu.PrintArea" localSheetId="11" hidden="1">'10'!$A$1:$N$49</definedName>
    <definedName name="Z_6F4C57C8_5562_4709_9327_9573B39EDAF4_.wvu.PrintArea" localSheetId="12" hidden="1">'11'!$A$1:$W$81</definedName>
    <definedName name="Z_6F4C57C8_5562_4709_9327_9573B39EDAF4_.wvu.PrintArea" localSheetId="13" hidden="1">'12'!$A$1:$Z$67</definedName>
    <definedName name="Z_6F4C57C8_5562_4709_9327_9573B39EDAF4_.wvu.PrintArea" localSheetId="14" hidden="1">'13'!$A$1:$Y$80</definedName>
    <definedName name="Z_6F4C57C8_5562_4709_9327_9573B39EDAF4_.wvu.PrintArea" localSheetId="15" hidden="1">'14'!$A$1:$AC$71</definedName>
    <definedName name="Z_6F4C57C8_5562_4709_9327_9573B39EDAF4_.wvu.PrintArea" localSheetId="16" hidden="1">'15'!$A$1:$AD$81</definedName>
    <definedName name="Z_6F4C57C8_5562_4709_9327_9573B39EDAF4_.wvu.PrintArea" localSheetId="2" hidden="1">'2 Dane wyjściowe'!$A$1:$Q$56</definedName>
    <definedName name="Z_6F4C57C8_5562_4709_9327_9573B39EDAF4_.wvu.PrintArea" localSheetId="5" hidden="1">'5 Trwałość finansowa'!$A$1:$R$63</definedName>
    <definedName name="Z_6F4C57C8_5562_4709_9327_9573B39EDAF4_.wvu.PrintArea" localSheetId="6" hidden="1">'6 Trwałość finansowa JST'!$A$1:$R$39</definedName>
    <definedName name="Z_6F4C57C8_5562_4709_9327_9573B39EDAF4_.wvu.PrintTitles" localSheetId="2" hidden="1">'2 Dane wyjściowe'!$A:$B</definedName>
    <definedName name="Z_6F4C57C8_5562_4709_9327_9573B39EDAF4_.wvu.PrintTitles" localSheetId="4" hidden="1">'4 Efektywność finansowa'!$A:$B</definedName>
    <definedName name="Z_6F4C57C8_5562_4709_9327_9573B39EDAF4_.wvu.PrintTitles" localSheetId="5" hidden="1">'5 Trwałość finansowa'!$A:$B</definedName>
    <definedName name="Z_6F4C57C8_5562_4709_9327_9573B39EDAF4_.wvu.PrintTitles" localSheetId="6" hidden="1">'6 Trwałość finansowa JST'!$A:$B</definedName>
    <definedName name="Z_7B1D7D8E_D21F_4F41_9124_97AF4D7AC4F1_.wvu.PrintArea" localSheetId="11" hidden="1">'10'!$A$1:$P$34</definedName>
    <definedName name="Z_7B1D7D8E_D21F_4F41_9124_97AF4D7AC4F1_.wvu.PrintArea" localSheetId="12" hidden="1">'11'!$A$1:$P$53</definedName>
    <definedName name="Z_7B1D7D8E_D21F_4F41_9124_97AF4D7AC4F1_.wvu.PrintArea" localSheetId="13" hidden="1">'12'!$A$1:$Q$29</definedName>
    <definedName name="Z_7B1D7D8E_D21F_4F41_9124_97AF4D7AC4F1_.wvu.PrintArea" localSheetId="14" hidden="1">'13'!$A$1:$Y$80</definedName>
    <definedName name="Z_7B1D7D8E_D21F_4F41_9124_97AF4D7AC4F1_.wvu.PrintArea" localSheetId="15" hidden="1">'14'!$A$1:$H$5</definedName>
    <definedName name="Z_7B1D7D8E_D21F_4F41_9124_97AF4D7AC4F1_.wvu.PrintArea" localSheetId="16" hidden="1">'15'!$A$1:$F$5</definedName>
    <definedName name="Z_7B1D7D8E_D21F_4F41_9124_97AF4D7AC4F1_.wvu.PrintArea" localSheetId="17" hidden="1">'16'!$A$1:$Q$18</definedName>
    <definedName name="Z_7B1D7D8E_D21F_4F41_9124_97AF4D7AC4F1_.wvu.PrintArea" localSheetId="18" hidden="1">'17'!$A$1:$Q$180</definedName>
    <definedName name="Z_7B1D7D8E_D21F_4F41_9124_97AF4D7AC4F1_.wvu.PrintArea" localSheetId="2" hidden="1">'2 Dane wyjściowe'!$A$1:$R$47</definedName>
    <definedName name="Z_7B1D7D8E_D21F_4F41_9124_97AF4D7AC4F1_.wvu.PrintArea" localSheetId="3" hidden="1">'3 Poziom dofinansowania'!$A$1:$R$32</definedName>
    <definedName name="Z_7B1D7D8E_D21F_4F41_9124_97AF4D7AC4F1_.wvu.PrintArea" localSheetId="4" hidden="1">'4 Efektywność finansowa'!$A$1:$R$50</definedName>
    <definedName name="Z_7B1D7D8E_D21F_4F41_9124_97AF4D7AC4F1_.wvu.PrintArea" localSheetId="5" hidden="1">'5 Trwałość finansowa'!$A$1:$R$31</definedName>
    <definedName name="Z_7B1D7D8E_D21F_4F41_9124_97AF4D7AC4F1_.wvu.PrintArea" localSheetId="6" hidden="1">'6 Trwałość finansowa JST'!$A$1:$R$39</definedName>
    <definedName name="Z_7B1D7D8E_D21F_4F41_9124_97AF4D7AC4F1_.wvu.PrintArea" localSheetId="7" hidden="1">'7 Plan finansowy'!$A$1:$J$2</definedName>
    <definedName name="Z_7B1D7D8E_D21F_4F41_9124_97AF4D7AC4F1_.wvu.PrintArea" localSheetId="9" hidden="1">'8 Wrażliwość i ryzyko'!$A$1:$Q$31</definedName>
    <definedName name="Z_7B1D7D8E_D21F_4F41_9124_97AF4D7AC4F1_.wvu.PrintArea" localSheetId="10" hidden="1">'9 Dane historyczne'!$A$1:$M$2</definedName>
    <definedName name="Z_7B1D7D8E_D21F_4F41_9124_97AF4D7AC4F1_.wvu.PrintTitles" localSheetId="2" hidden="1">'2 Dane wyjściowe'!$A:$B</definedName>
    <definedName name="Z_7B1D7D8E_D21F_4F41_9124_97AF4D7AC4F1_.wvu.PrintTitles" localSheetId="4" hidden="1">'4 Efektywność finansowa'!$A:$B</definedName>
    <definedName name="Z_7B1D7D8E_D21F_4F41_9124_97AF4D7AC4F1_.wvu.PrintTitles" localSheetId="5" hidden="1">'5 Trwałość finansowa'!$A:$B</definedName>
    <definedName name="Z_7B1D7D8E_D21F_4F41_9124_97AF4D7AC4F1_.wvu.PrintTitles" localSheetId="6" hidden="1">'6 Trwałość finansowa JST'!$A:$B</definedName>
    <definedName name="Z_7B1D7D8E_D21F_4F41_9124_97AF4D7AC4F1_.wvu.Rows" localSheetId="4" hidden="1">'4 Efektywność finansowa'!$36:$38</definedName>
    <definedName name="Z_7B1D7D8E_D21F_4F41_9124_97AF4D7AC4F1_.wvu.Rows" localSheetId="9" hidden="1">'8 Wrażliwość i ryzyko'!$20:$20</definedName>
    <definedName name="Z_9EC9AAF8_31E5_417A_A928_3DBD93AA7952_.wvu.PrintArea" localSheetId="11" hidden="1">'10'!$A$1:$N$49</definedName>
    <definedName name="Z_9EC9AAF8_31E5_417A_A928_3DBD93AA7952_.wvu.PrintArea" localSheetId="2" hidden="1">'2 Dane wyjściowe'!$A$1:$Q$56</definedName>
    <definedName name="Z_9EC9AAF8_31E5_417A_A928_3DBD93AA7952_.wvu.PrintArea" localSheetId="5" hidden="1">'5 Trwałość finansowa'!$A$2:$Q$30,'5 Trwałość finansowa'!$A$33:$Q$63</definedName>
    <definedName name="Z_9EC9AAF8_31E5_417A_A928_3DBD93AA7952_.wvu.PrintArea" localSheetId="6" hidden="1">'6 Trwałość finansowa JST'!$A$1:$R$39</definedName>
    <definedName name="Z_9EC9AAF8_31E5_417A_A928_3DBD93AA7952_.wvu.PrintTitles" localSheetId="2" hidden="1">'2 Dane wyjściowe'!$A:$B</definedName>
    <definedName name="Z_9EC9AAF8_31E5_417A_A928_3DBD93AA7952_.wvu.PrintTitles" localSheetId="4" hidden="1">'4 Efektywność finansowa'!$A:$B</definedName>
    <definedName name="Z_9EC9AAF8_31E5_417A_A928_3DBD93AA7952_.wvu.PrintTitles" localSheetId="5" hidden="1">'5 Trwałość finansowa'!$A:$B</definedName>
    <definedName name="Z_9EC9AAF8_31E5_417A_A928_3DBD93AA7952_.wvu.PrintTitles" localSheetId="6" hidden="1">'6 Trwałość finansowa JST'!$A:$B</definedName>
    <definedName name="Z_E0009F4F_48B6_4F1C_908A_7AA9220F9FEE_.wvu.PrintArea" localSheetId="11" hidden="1">'10'!$A$1:$N$49</definedName>
    <definedName name="Z_E0009F4F_48B6_4F1C_908A_7AA9220F9FEE_.wvu.PrintArea" localSheetId="12" hidden="1">'11'!$A$1:$W$81</definedName>
    <definedName name="Z_E0009F4F_48B6_4F1C_908A_7AA9220F9FEE_.wvu.PrintArea" localSheetId="13" hidden="1">'12'!$A$1:$Z$67</definedName>
    <definedName name="Z_E0009F4F_48B6_4F1C_908A_7AA9220F9FEE_.wvu.PrintArea" localSheetId="14" hidden="1">'13'!$A$1:$Y$80</definedName>
    <definedName name="Z_E0009F4F_48B6_4F1C_908A_7AA9220F9FEE_.wvu.PrintArea" localSheetId="15" hidden="1">'14'!$A$1:$AC$71</definedName>
    <definedName name="Z_E0009F4F_48B6_4F1C_908A_7AA9220F9FEE_.wvu.PrintArea" localSheetId="16" hidden="1">'15'!$A$1:$AD$81</definedName>
    <definedName name="Z_E0009F4F_48B6_4F1C_908A_7AA9220F9FEE_.wvu.PrintArea" localSheetId="17" hidden="1">'16'!$A$1:$N$36</definedName>
    <definedName name="Z_E0009F4F_48B6_4F1C_908A_7AA9220F9FEE_.wvu.PrintArea" localSheetId="2" hidden="1">'2 Dane wyjściowe'!$A$1:$Q$56</definedName>
    <definedName name="Z_E0009F4F_48B6_4F1C_908A_7AA9220F9FEE_.wvu.PrintArea" localSheetId="5" hidden="1">'5 Trwałość finansowa'!$A$1:$R$63</definedName>
    <definedName name="Z_E0009F4F_48B6_4F1C_908A_7AA9220F9FEE_.wvu.PrintArea" localSheetId="6" hidden="1">'6 Trwałość finansowa JST'!$A$1:$R$39</definedName>
    <definedName name="Z_E0009F4F_48B6_4F1C_908A_7AA9220F9FEE_.wvu.PrintTitles" localSheetId="2" hidden="1">'2 Dane wyjściowe'!$A:$B</definedName>
    <definedName name="Z_E0009F4F_48B6_4F1C_908A_7AA9220F9FEE_.wvu.PrintTitles" localSheetId="4" hidden="1">'4 Efektywność finansowa'!$A:$B</definedName>
    <definedName name="Z_E0009F4F_48B6_4F1C_908A_7AA9220F9FEE_.wvu.PrintTitles" localSheetId="5" hidden="1">'5 Trwałość finansowa'!$A:$B</definedName>
    <definedName name="Z_E0009F4F_48B6_4F1C_908A_7AA9220F9FEE_.wvu.PrintTitles" localSheetId="6" hidden="1">'6 Trwałość finansowa JST'!$A:$B</definedName>
    <definedName name="Z_F7D79B8D_92A2_4094_827A_AE8F90DE993F_.wvu.PrintArea" localSheetId="11" hidden="1">'10'!$A$1:$N$49</definedName>
    <definedName name="Z_F7D79B8D_92A2_4094_827A_AE8F90DE993F_.wvu.PrintArea" localSheetId="2" hidden="1">'2 Dane wyjściowe'!$A$1:$Q$56</definedName>
    <definedName name="Z_F7D79B8D_92A2_4094_827A_AE8F90DE993F_.wvu.PrintArea" localSheetId="5" hidden="1">'5 Trwałość finansowa'!$A$2:$Q$30,'5 Trwałość finansowa'!$A$33:$Q$63</definedName>
    <definedName name="Z_F7D79B8D_92A2_4094_827A_AE8F90DE993F_.wvu.PrintArea" localSheetId="6" hidden="1">'6 Trwałość finansowa JST'!$A$1:$R$39</definedName>
    <definedName name="Z_F7D79B8D_92A2_4094_827A_AE8F90DE993F_.wvu.PrintTitles" localSheetId="2" hidden="1">'2 Dane wyjściowe'!$A:$B</definedName>
    <definedName name="Z_F7D79B8D_92A2_4094_827A_AE8F90DE993F_.wvu.PrintTitles" localSheetId="4" hidden="1">'4 Efektywność finansowa'!$A:$B</definedName>
    <definedName name="Z_F7D79B8D_92A2_4094_827A_AE8F90DE993F_.wvu.PrintTitles" localSheetId="5" hidden="1">'5 Trwałość finansowa'!$A:$B</definedName>
    <definedName name="Z_F7D79B8D_92A2_4094_827A_AE8F90DE993F_.wvu.PrintTitles" localSheetId="6" hidden="1">'6 Trwałość finansowa JST'!$A:$B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45621"/>
  <customWorkbookViews>
    <customWorkbookView name="MF - Widok osobisty" guid="{7B1D7D8E-D21F-4F41-9124-97AF4D7AC4F1}" mergeInterval="0" personalView="1" maximized="1" windowWidth="1920" windowHeight="814" tabRatio="908" activeSheetId="21"/>
    <customWorkbookView name=". - Widok osobisty" guid="{E0009F4F-48B6-4F1C-908A-7AA9220F9FEE}" mergeInterval="0" personalView="1" maximized="1" xWindow="-8" yWindow="-8" windowWidth="1936" windowHeight="1056" tabRatio="909" activeSheetId="11"/>
    <customWorkbookView name="Ewka - Widok osobisty" guid="{6D8ACA1D-6FAD-497E-8DEE-A33C8B954C59}" mergeInterval="0" personalView="1" maximized="1" windowWidth="1362" windowHeight="552" tabRatio="938" activeSheetId="10"/>
    <customWorkbookView name="pracownik - Widok osobisty" guid="{F7D79B8D-92A2-4094-827A-AE8F90DE993F}" mergeInterval="0" personalView="1" maximized="1" xWindow="1" yWindow="1" windowWidth="1276" windowHeight="538" tabRatio="909" activeSheetId="3"/>
    <customWorkbookView name="katarzyna.loszyk - Widok osobisty" guid="{19015944-8DC3-4198-B28B-DDAFEE7C00D9}" mergeInterval="0" personalView="1" maximized="1" xWindow="1" yWindow="1" windowWidth="1148" windowHeight="645" tabRatio="909" activeSheetId="5"/>
    <customWorkbookView name="Kulczynski Tomasz - Widok osobisty" guid="{9EC9AAF8-31E5-417A-A928-3DBD93AA7952}" mergeInterval="0" personalView="1" maximized="1" xWindow="-8" yWindow="-8" windowWidth="1936" windowHeight="1056" tabRatio="909" activeSheetId="7"/>
    <customWorkbookView name="Katarzyna Łoszyk - Widok osobisty" guid="{6F4C57C8-5562-4709-9327-9573B39EDAF4}" mergeInterval="0" personalView="1" maximized="1" xWindow="-8" yWindow="-8" windowWidth="1936" windowHeight="1056" tabRatio="909" activeSheetId="11"/>
    <customWorkbookView name="zosia - Widok osobisty" guid="{11719C98-23F7-41BD-A4E2-6BEADD115585}" mergeInterval="0" personalView="1" maximized="1" windowWidth="1362" windowHeight="542" tabRatio="908" activeSheetId="13"/>
  </customWorkbookViews>
</workbook>
</file>

<file path=xl/calcChain.xml><?xml version="1.0" encoding="utf-8"?>
<calcChain xmlns="http://schemas.openxmlformats.org/spreadsheetml/2006/main">
  <c r="D8" i="14" l="1"/>
  <c r="F8" i="14" s="1"/>
  <c r="D7" i="14"/>
  <c r="F7" i="14" s="1"/>
  <c r="D6" i="14"/>
  <c r="F6" i="14" s="1"/>
  <c r="D5" i="14"/>
  <c r="F5" i="14" s="1"/>
  <c r="D4" i="14"/>
  <c r="F4" i="14" s="1"/>
  <c r="F9" i="14" s="1"/>
  <c r="D9" i="14" l="1"/>
  <c r="B14" i="12"/>
  <c r="B13" i="12"/>
  <c r="B7" i="12"/>
  <c r="B6" i="12"/>
  <c r="B40" i="13"/>
  <c r="B39" i="13"/>
  <c r="B35" i="13"/>
  <c r="B36" i="13"/>
  <c r="B34" i="13"/>
  <c r="F16" i="7"/>
  <c r="E16" i="7"/>
  <c r="D16" i="7"/>
  <c r="F26" i="7"/>
  <c r="E26" i="7"/>
  <c r="D26" i="7"/>
  <c r="F25" i="7"/>
  <c r="E25" i="7"/>
  <c r="D25" i="7"/>
  <c r="C16" i="7"/>
  <c r="C19" i="7"/>
  <c r="C31" i="7"/>
  <c r="C10" i="7"/>
  <c r="N31" i="7"/>
  <c r="O31" i="7"/>
  <c r="P31" i="7"/>
  <c r="Q31" i="7"/>
  <c r="R31" i="7"/>
  <c r="J31" i="7"/>
  <c r="K31" i="7"/>
  <c r="L31" i="7"/>
  <c r="M31" i="7"/>
  <c r="I31" i="7"/>
  <c r="I19" i="7"/>
  <c r="J19" i="7"/>
  <c r="K19" i="7"/>
  <c r="L19" i="7"/>
  <c r="M19" i="7"/>
  <c r="N19" i="7"/>
  <c r="O19" i="7"/>
  <c r="P19" i="7"/>
  <c r="Q19" i="7"/>
  <c r="R19" i="7"/>
  <c r="H19" i="7"/>
  <c r="G19" i="7"/>
  <c r="F19" i="7"/>
  <c r="E19" i="7"/>
  <c r="D19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C33" i="7"/>
  <c r="J21" i="7"/>
  <c r="K21" i="7" s="1"/>
  <c r="L21" i="7" s="1"/>
  <c r="M21" i="7" s="1"/>
  <c r="N21" i="7" s="1"/>
  <c r="O21" i="7" s="1"/>
  <c r="P21" i="7" s="1"/>
  <c r="Q21" i="7" s="1"/>
  <c r="R21" i="7" s="1"/>
  <c r="I21" i="7"/>
  <c r="H31" i="7"/>
  <c r="G31" i="7"/>
  <c r="F31" i="7"/>
  <c r="E31" i="7"/>
  <c r="D31" i="7"/>
  <c r="L10" i="7"/>
  <c r="M10" i="7"/>
  <c r="N10" i="7"/>
  <c r="O10" i="7"/>
  <c r="P10" i="7"/>
  <c r="Q10" i="7"/>
  <c r="R10" i="7"/>
  <c r="I10" i="7"/>
  <c r="J10" i="7"/>
  <c r="K10" i="7"/>
  <c r="H10" i="7"/>
  <c r="G10" i="7"/>
  <c r="F10" i="7"/>
  <c r="E10" i="7"/>
  <c r="D10" i="7"/>
  <c r="G16" i="7"/>
  <c r="H16" i="7"/>
  <c r="I16" i="7"/>
  <c r="J16" i="7"/>
  <c r="K16" i="7"/>
  <c r="L16" i="7"/>
  <c r="M16" i="7"/>
  <c r="N16" i="7"/>
  <c r="O16" i="7"/>
  <c r="P16" i="7"/>
  <c r="Q16" i="7"/>
  <c r="R16" i="7"/>
  <c r="H12" i="7"/>
  <c r="G12" i="7"/>
  <c r="F12" i="7"/>
  <c r="E12" i="7"/>
  <c r="D12" i="7"/>
  <c r="C12" i="7"/>
  <c r="D18" i="6"/>
  <c r="C30" i="4"/>
  <c r="E9" i="19" l="1"/>
  <c r="F9" i="19"/>
  <c r="G9" i="19"/>
  <c r="H9" i="19"/>
  <c r="I9" i="19"/>
  <c r="J9" i="19"/>
  <c r="K9" i="19"/>
  <c r="L9" i="19"/>
  <c r="M9" i="19"/>
  <c r="N9" i="19"/>
  <c r="O9" i="19"/>
  <c r="P9" i="19"/>
  <c r="Q9" i="19"/>
  <c r="N23" i="13"/>
  <c r="O23" i="13" s="1"/>
  <c r="M23" i="13"/>
  <c r="O24" i="13"/>
  <c r="O22" i="13"/>
  <c r="N22" i="13"/>
  <c r="M22" i="13"/>
  <c r="M227" i="21" l="1"/>
  <c r="L227" i="21"/>
  <c r="F221" i="21"/>
  <c r="E221" i="21"/>
  <c r="D17" i="20"/>
  <c r="D16" i="20"/>
  <c r="D14" i="20"/>
  <c r="D13" i="20"/>
  <c r="D12" i="20"/>
  <c r="D11" i="20"/>
  <c r="D10" i="20"/>
  <c r="B14" i="20"/>
  <c r="B15" i="20" s="1"/>
  <c r="D9" i="20"/>
  <c r="F49" i="21"/>
  <c r="E49" i="21"/>
  <c r="M29" i="21"/>
  <c r="L29" i="21"/>
  <c r="F31" i="21"/>
  <c r="E31" i="21"/>
  <c r="Q146" i="19" l="1"/>
  <c r="Q152" i="19"/>
  <c r="Q157" i="19"/>
  <c r="Q158" i="19"/>
  <c r="Q162" i="19"/>
  <c r="Q163" i="19"/>
  <c r="Q166" i="19"/>
  <c r="Q165" i="19" s="1"/>
  <c r="Q167" i="19"/>
  <c r="Q168" i="19"/>
  <c r="Q175" i="19"/>
  <c r="Q176" i="19"/>
  <c r="Q174" i="19" s="1"/>
  <c r="Q177" i="19"/>
  <c r="Q109" i="19"/>
  <c r="Q115" i="19"/>
  <c r="Q121" i="19"/>
  <c r="Q125" i="19"/>
  <c r="Q126" i="19"/>
  <c r="Q129" i="19"/>
  <c r="Q128" i="19" s="1"/>
  <c r="Q130" i="19"/>
  <c r="Q131" i="19"/>
  <c r="Q138" i="19"/>
  <c r="Q137" i="19" s="1"/>
  <c r="Q139" i="19"/>
  <c r="Q140" i="19"/>
  <c r="Q72" i="19"/>
  <c r="Q78" i="19"/>
  <c r="Q83" i="19"/>
  <c r="Q120" i="19" s="1"/>
  <c r="Q84" i="19"/>
  <c r="Q88" i="19"/>
  <c r="Q89" i="19"/>
  <c r="Q92" i="19"/>
  <c r="Q91" i="19" s="1"/>
  <c r="Q93" i="19"/>
  <c r="Q94" i="19"/>
  <c r="Q100" i="19"/>
  <c r="Q101" i="19"/>
  <c r="Q102" i="19"/>
  <c r="Q103" i="19"/>
  <c r="Q61" i="19"/>
  <c r="Q64" i="19"/>
  <c r="Q65" i="19"/>
  <c r="Q66" i="19"/>
  <c r="Q67" i="19"/>
  <c r="Q68" i="19"/>
  <c r="Q35" i="19"/>
  <c r="Q38" i="19"/>
  <c r="Q39" i="19"/>
  <c r="Q40" i="19"/>
  <c r="Q41" i="19"/>
  <c r="Q42" i="19"/>
  <c r="Q46" i="19"/>
  <c r="Q48" i="19"/>
  <c r="Q52" i="19"/>
  <c r="Q20" i="19"/>
  <c r="Q22" i="19"/>
  <c r="Q26" i="19"/>
  <c r="Q4" i="19"/>
  <c r="Q6" i="19"/>
  <c r="Q10" i="19"/>
  <c r="B23" i="14"/>
  <c r="D18" i="14"/>
  <c r="E18" i="3"/>
  <c r="D18" i="3"/>
  <c r="E11" i="3"/>
  <c r="D11" i="3"/>
  <c r="P50" i="13"/>
  <c r="P53" i="13"/>
  <c r="C14" i="12"/>
  <c r="C13" i="12"/>
  <c r="C12" i="12" s="1"/>
  <c r="P17" i="12"/>
  <c r="P18" i="12"/>
  <c r="R5" i="7"/>
  <c r="R11" i="7"/>
  <c r="R17" i="7"/>
  <c r="R18" i="7"/>
  <c r="R27" i="7"/>
  <c r="R24" i="7" s="1"/>
  <c r="R5" i="6"/>
  <c r="R13" i="6"/>
  <c r="R23" i="6"/>
  <c r="R23" i="5"/>
  <c r="R26" i="5" s="1"/>
  <c r="R39" i="5"/>
  <c r="R3" i="3"/>
  <c r="R6" i="3"/>
  <c r="R22" i="3" s="1"/>
  <c r="R10" i="3"/>
  <c r="R9" i="3" s="1"/>
  <c r="R13" i="3"/>
  <c r="R17" i="3"/>
  <c r="D9" i="12"/>
  <c r="C8" i="12"/>
  <c r="C7" i="12"/>
  <c r="B8" i="12"/>
  <c r="F48" i="13"/>
  <c r="E48" i="13"/>
  <c r="D48" i="13"/>
  <c r="E47" i="13"/>
  <c r="E46" i="13"/>
  <c r="D47" i="13"/>
  <c r="D46" i="13"/>
  <c r="E45" i="13"/>
  <c r="E44" i="13"/>
  <c r="D43" i="13"/>
  <c r="D42" i="13"/>
  <c r="C48" i="13"/>
  <c r="C47" i="13"/>
  <c r="C46" i="13"/>
  <c r="C45" i="13"/>
  <c r="C44" i="13"/>
  <c r="B47" i="13"/>
  <c r="B46" i="13"/>
  <c r="B45" i="13"/>
  <c r="B44" i="13"/>
  <c r="B37" i="13"/>
  <c r="B31" i="13"/>
  <c r="L12" i="13"/>
  <c r="M12" i="13"/>
  <c r="I12" i="13"/>
  <c r="K4" i="13"/>
  <c r="M4" i="13"/>
  <c r="N4" i="13"/>
  <c r="I4" i="13"/>
  <c r="G26" i="13"/>
  <c r="H26" i="13" s="1"/>
  <c r="J26" i="13" s="1"/>
  <c r="C40" i="13" s="1"/>
  <c r="F26" i="13"/>
  <c r="G25" i="13"/>
  <c r="H25" i="13" s="1"/>
  <c r="J25" i="13" s="1"/>
  <c r="C39" i="13" s="1"/>
  <c r="F25" i="13"/>
  <c r="G24" i="13"/>
  <c r="H24" i="13" s="1"/>
  <c r="I24" i="13" s="1"/>
  <c r="C36" i="13" s="1"/>
  <c r="F24" i="13"/>
  <c r="G23" i="13"/>
  <c r="H23" i="13" s="1"/>
  <c r="I23" i="13" s="1"/>
  <c r="C35" i="13" s="1"/>
  <c r="F23" i="13"/>
  <c r="G22" i="13"/>
  <c r="H22" i="13" s="1"/>
  <c r="I22" i="13" s="1"/>
  <c r="C34" i="13" s="1"/>
  <c r="F22" i="13"/>
  <c r="G17" i="13"/>
  <c r="H17" i="13" s="1"/>
  <c r="L17" i="13" s="1"/>
  <c r="F17" i="13"/>
  <c r="G16" i="13"/>
  <c r="H16" i="13" s="1"/>
  <c r="N16" i="13" s="1"/>
  <c r="F16" i="13"/>
  <c r="G14" i="13"/>
  <c r="F14" i="13"/>
  <c r="H14" i="13" s="1"/>
  <c r="K14" i="13" s="1"/>
  <c r="G11" i="13"/>
  <c r="F11" i="13"/>
  <c r="H11" i="13" s="1"/>
  <c r="N11" i="13" s="1"/>
  <c r="G10" i="13"/>
  <c r="F10" i="13"/>
  <c r="H10" i="13" s="1"/>
  <c r="N10" i="13" s="1"/>
  <c r="G8" i="13"/>
  <c r="F8" i="13"/>
  <c r="H8" i="13" s="1"/>
  <c r="L8" i="13" s="1"/>
  <c r="F7" i="13"/>
  <c r="H7" i="13" s="1"/>
  <c r="J7" i="13" s="1"/>
  <c r="F6" i="13"/>
  <c r="H6" i="13" s="1"/>
  <c r="J6" i="13" s="1"/>
  <c r="F5" i="13"/>
  <c r="H5" i="13" s="1"/>
  <c r="J5" i="13" s="1"/>
  <c r="Q86" i="19" l="1"/>
  <c r="Q85" i="19" s="1"/>
  <c r="R5" i="3"/>
  <c r="R4" i="3" s="1"/>
  <c r="R21" i="3"/>
  <c r="R23" i="3" s="1"/>
  <c r="C33" i="13"/>
  <c r="C37" i="13"/>
  <c r="C31" i="13"/>
  <c r="F27" i="13"/>
  <c r="C32" i="13"/>
  <c r="L7" i="13"/>
  <c r="L4" i="13" s="1"/>
  <c r="C18" i="13"/>
  <c r="E9" i="13"/>
  <c r="G9" i="13" s="1"/>
  <c r="H9" i="13" s="1"/>
  <c r="J16" i="13"/>
  <c r="J4" i="13"/>
  <c r="G5" i="13"/>
  <c r="G6" i="13"/>
  <c r="G7" i="13"/>
  <c r="F9" i="13" l="1"/>
  <c r="E4" i="13"/>
  <c r="D10" i="12"/>
  <c r="E38" i="13"/>
  <c r="E33" i="13"/>
  <c r="B43" i="13"/>
  <c r="B42" i="13"/>
  <c r="B11" i="12"/>
  <c r="B32" i="13"/>
  <c r="B10" i="12" s="1"/>
  <c r="B9" i="12"/>
  <c r="E30" i="13" l="1"/>
  <c r="F4" i="13"/>
  <c r="G4" i="13"/>
  <c r="H4" i="13" l="1"/>
  <c r="C52" i="13"/>
  <c r="C53" i="13"/>
  <c r="E52" i="13"/>
  <c r="G52" i="13"/>
  <c r="H52" i="13"/>
  <c r="I52" i="13"/>
  <c r="N52" i="13"/>
  <c r="O52" i="13"/>
  <c r="H53" i="13"/>
  <c r="N53" i="13"/>
  <c r="D52" i="13"/>
  <c r="D53" i="13"/>
  <c r="E43" i="5"/>
  <c r="F43" i="5" s="1"/>
  <c r="G43" i="5" s="1"/>
  <c r="H43" i="5" s="1"/>
  <c r="I43" i="5" s="1"/>
  <c r="J43" i="5" s="1"/>
  <c r="K43" i="5" s="1"/>
  <c r="L43" i="5" s="1"/>
  <c r="M43" i="5" s="1"/>
  <c r="N43" i="5" s="1"/>
  <c r="O43" i="5" s="1"/>
  <c r="P43" i="5" s="1"/>
  <c r="Q43" i="5" s="1"/>
  <c r="R43" i="5" s="1"/>
  <c r="K25" i="12"/>
  <c r="K52" i="13" s="1"/>
  <c r="L25" i="12"/>
  <c r="L52" i="13" s="1"/>
  <c r="L26" i="12"/>
  <c r="L53" i="13" s="1"/>
  <c r="D11" i="12"/>
  <c r="D7" i="12"/>
  <c r="D8" i="12"/>
  <c r="D6" i="12"/>
  <c r="F151" i="21" l="1"/>
  <c r="E151" i="21"/>
  <c r="M120" i="21"/>
  <c r="L120" i="21"/>
  <c r="F115" i="21"/>
  <c r="E115" i="21"/>
  <c r="M90" i="21"/>
  <c r="L90" i="21"/>
  <c r="F83" i="21"/>
  <c r="E83" i="21"/>
  <c r="M58" i="21"/>
  <c r="L58" i="21"/>
  <c r="C25" i="14" l="1"/>
  <c r="B25" i="14"/>
  <c r="D19" i="14"/>
  <c r="J12" i="13"/>
  <c r="N12" i="13"/>
  <c r="I9" i="13"/>
  <c r="I18" i="13" s="1"/>
  <c r="D27" i="13"/>
  <c r="C11" i="12"/>
  <c r="C6" i="12"/>
  <c r="F25" i="12" s="1"/>
  <c r="C10" i="12"/>
  <c r="E10" i="12" s="1"/>
  <c r="C9" i="12"/>
  <c r="E26" i="12" l="1"/>
  <c r="D37" i="13"/>
  <c r="D35" i="13"/>
  <c r="D36" i="13"/>
  <c r="E8" i="12"/>
  <c r="D40" i="13"/>
  <c r="E9" i="12"/>
  <c r="D39" i="13"/>
  <c r="C38" i="13"/>
  <c r="C30" i="13" s="1"/>
  <c r="D34" i="13"/>
  <c r="E6" i="12"/>
  <c r="D32" i="13"/>
  <c r="H27" i="13"/>
  <c r="D31" i="13"/>
  <c r="C43" i="13"/>
  <c r="C42" i="13"/>
  <c r="N17" i="13"/>
  <c r="G26" i="12" l="1"/>
  <c r="E53" i="13"/>
  <c r="D38" i="13"/>
  <c r="I27" i="13"/>
  <c r="E11" i="12"/>
  <c r="D20" i="12" s="1"/>
  <c r="E7" i="12"/>
  <c r="D19" i="12" s="1"/>
  <c r="J27" i="13"/>
  <c r="E15" i="13" s="1"/>
  <c r="L9" i="13"/>
  <c r="F23" i="12" l="1"/>
  <c r="G23" i="12" s="1"/>
  <c r="H23" i="12" s="1"/>
  <c r="I23" i="12" s="1"/>
  <c r="J23" i="12" s="1"/>
  <c r="K23" i="12" s="1"/>
  <c r="L23" i="12" s="1"/>
  <c r="M23" i="12" s="1"/>
  <c r="N23" i="12" s="1"/>
  <c r="O23" i="12" s="1"/>
  <c r="P23" i="12" s="1"/>
  <c r="I26" i="12"/>
  <c r="I53" i="13" s="1"/>
  <c r="K26" i="12"/>
  <c r="G53" i="13"/>
  <c r="E5" i="12"/>
  <c r="G15" i="13"/>
  <c r="F15" i="13"/>
  <c r="H15" i="13" s="1"/>
  <c r="D20" i="14"/>
  <c r="E13" i="13"/>
  <c r="N9" i="13"/>
  <c r="N18" i="13" s="1"/>
  <c r="L18" i="13"/>
  <c r="C19" i="3"/>
  <c r="M9" i="13"/>
  <c r="M18" i="13" s="1"/>
  <c r="J9" i="13"/>
  <c r="J18" i="13" s="1"/>
  <c r="K9" i="13"/>
  <c r="F53" i="13"/>
  <c r="J26" i="12"/>
  <c r="C20" i="12"/>
  <c r="E20" i="12" s="1"/>
  <c r="E23" i="12" s="1"/>
  <c r="E32" i="12" s="1"/>
  <c r="F32" i="12" s="1"/>
  <c r="G32" i="12" s="1"/>
  <c r="K53" i="13" l="1"/>
  <c r="M26" i="12"/>
  <c r="O26" i="12" s="1"/>
  <c r="O53" i="13" s="1"/>
  <c r="G13" i="13"/>
  <c r="E12" i="13" s="1"/>
  <c r="F13" i="13"/>
  <c r="H13" i="13" s="1"/>
  <c r="K13" i="13" s="1"/>
  <c r="K15" i="13"/>
  <c r="C29" i="12"/>
  <c r="D29" i="12" s="1"/>
  <c r="E29" i="12" s="1"/>
  <c r="J53" i="13"/>
  <c r="M53" i="13"/>
  <c r="D33" i="13" l="1"/>
  <c r="K12" i="13"/>
  <c r="G12" i="13"/>
  <c r="F12" i="13"/>
  <c r="M194" i="21"/>
  <c r="L194" i="21"/>
  <c r="F184" i="21"/>
  <c r="E184" i="21"/>
  <c r="M160" i="21"/>
  <c r="L160" i="21"/>
  <c r="C5" i="12" l="1"/>
  <c r="C15" i="12" s="1"/>
  <c r="D15" i="12" s="1"/>
  <c r="D30" i="13"/>
  <c r="H12" i="13"/>
  <c r="G18" i="13"/>
  <c r="D41" i="13"/>
  <c r="K18" i="13"/>
  <c r="D11" i="21"/>
  <c r="D12" i="21" s="1"/>
  <c r="M228" i="21" s="1"/>
  <c r="D7" i="21"/>
  <c r="D8" i="21" s="1"/>
  <c r="L228" i="21" s="1"/>
  <c r="E222" i="21" l="1"/>
  <c r="E32" i="21"/>
  <c r="F222" i="21"/>
  <c r="F32" i="21"/>
  <c r="J25" i="12"/>
  <c r="F52" i="13"/>
  <c r="H18" i="13"/>
  <c r="N19" i="13" s="1"/>
  <c r="C41" i="13"/>
  <c r="C49" i="13" s="1"/>
  <c r="E41" i="13"/>
  <c r="E84" i="21"/>
  <c r="E50" i="21"/>
  <c r="L91" i="21"/>
  <c r="L30" i="21"/>
  <c r="L59" i="21"/>
  <c r="E152" i="21"/>
  <c r="E185" i="21"/>
  <c r="L161" i="21"/>
  <c r="E116" i="21"/>
  <c r="L195" i="21"/>
  <c r="L121" i="21"/>
  <c r="M30" i="21"/>
  <c r="F50" i="21"/>
  <c r="F84" i="21"/>
  <c r="M91" i="21"/>
  <c r="F116" i="21"/>
  <c r="M59" i="21"/>
  <c r="M195" i="21"/>
  <c r="M121" i="21"/>
  <c r="F152" i="21"/>
  <c r="F185" i="21"/>
  <c r="M161" i="21"/>
  <c r="E223" i="21" l="1"/>
  <c r="E51" i="21"/>
  <c r="L229" i="21"/>
  <c r="L230" i="21" s="1"/>
  <c r="E12" i="20" s="1"/>
  <c r="F12" i="20" s="1"/>
  <c r="L122" i="21"/>
  <c r="E117" i="21"/>
  <c r="J52" i="13"/>
  <c r="M25" i="12"/>
  <c r="C19" i="12"/>
  <c r="E19" i="12"/>
  <c r="E186" i="21"/>
  <c r="L31" i="21"/>
  <c r="L196" i="21"/>
  <c r="E153" i="21"/>
  <c r="L92" i="21"/>
  <c r="L60" i="21"/>
  <c r="L162" i="21"/>
  <c r="E33" i="21"/>
  <c r="E85" i="21"/>
  <c r="E12" i="5"/>
  <c r="L123" i="21" l="1"/>
  <c r="E13" i="20" s="1"/>
  <c r="F13" i="20" s="1"/>
  <c r="M52" i="13"/>
  <c r="P25" i="12"/>
  <c r="G22" i="12"/>
  <c r="H22" i="12" s="1"/>
  <c r="I22" i="12" s="1"/>
  <c r="J22" i="12" s="1"/>
  <c r="K22" i="12" s="1"/>
  <c r="L22" i="12" s="1"/>
  <c r="M22" i="12" s="1"/>
  <c r="N22" i="12" s="1"/>
  <c r="O22" i="12" s="1"/>
  <c r="P22" i="12" s="1"/>
  <c r="P21" i="12" s="1"/>
  <c r="C28" i="12"/>
  <c r="D28" i="12" s="1"/>
  <c r="E28" i="12" s="1"/>
  <c r="F19" i="12"/>
  <c r="F22" i="12" s="1"/>
  <c r="F31" i="12" s="1"/>
  <c r="L32" i="21"/>
  <c r="E9" i="20" s="1"/>
  <c r="F9" i="20" s="1"/>
  <c r="L61" i="21"/>
  <c r="E10" i="20" s="1"/>
  <c r="F10" i="20" s="1"/>
  <c r="L197" i="21"/>
  <c r="L93" i="21"/>
  <c r="E11" i="20" s="1"/>
  <c r="F11" i="20" s="1"/>
  <c r="L163" i="21"/>
  <c r="E14" i="20" s="1"/>
  <c r="F14" i="20" s="1"/>
  <c r="I18" i="12"/>
  <c r="J18" i="12"/>
  <c r="K18" i="12"/>
  <c r="L18" i="12"/>
  <c r="M18" i="12"/>
  <c r="N18" i="12"/>
  <c r="O18" i="12"/>
  <c r="P24" i="12" l="1"/>
  <c r="R29" i="3" s="1"/>
  <c r="R30" i="3" s="1"/>
  <c r="P52" i="13"/>
  <c r="P51" i="13" s="1"/>
  <c r="E17" i="20"/>
  <c r="F17" i="20" s="1"/>
  <c r="E16" i="20"/>
  <c r="F16" i="20" s="1"/>
  <c r="F18" i="20" s="1"/>
  <c r="F35" i="5" s="1"/>
  <c r="G31" i="12"/>
  <c r="H31" i="12" s="1"/>
  <c r="I31" i="12" s="1"/>
  <c r="J31" i="12" s="1"/>
  <c r="K31" i="12" s="1"/>
  <c r="L31" i="12" s="1"/>
  <c r="M31" i="12" s="1"/>
  <c r="N31" i="12" s="1"/>
  <c r="O31" i="12" s="1"/>
  <c r="P31" i="12" s="1"/>
  <c r="F28" i="12"/>
  <c r="G35" i="5" l="1"/>
  <c r="H35" i="5" s="1"/>
  <c r="I35" i="5" s="1"/>
  <c r="J35" i="5" s="1"/>
  <c r="K35" i="5" s="1"/>
  <c r="L35" i="5" s="1"/>
  <c r="M35" i="5" s="1"/>
  <c r="N35" i="5" s="1"/>
  <c r="O35" i="5" s="1"/>
  <c r="P35" i="5" s="1"/>
  <c r="Q35" i="5" s="1"/>
  <c r="R35" i="5" s="1"/>
  <c r="R34" i="5" s="1"/>
  <c r="R45" i="5" s="1"/>
  <c r="G18" i="12"/>
  <c r="H18" i="12"/>
  <c r="R33" i="5" l="1"/>
  <c r="C126" i="19"/>
  <c r="D126" i="19"/>
  <c r="E126" i="19"/>
  <c r="F126" i="19"/>
  <c r="G126" i="19"/>
  <c r="H126" i="19"/>
  <c r="I126" i="19"/>
  <c r="J126" i="19"/>
  <c r="K126" i="19"/>
  <c r="L126" i="19"/>
  <c r="M126" i="19"/>
  <c r="N126" i="19"/>
  <c r="O126" i="19"/>
  <c r="P126" i="19"/>
  <c r="B126" i="19"/>
  <c r="E97" i="19" l="1"/>
  <c r="F97" i="19"/>
  <c r="B180" i="19"/>
  <c r="B143" i="19"/>
  <c r="B106" i="19"/>
  <c r="D39" i="3"/>
  <c r="C63" i="19" s="1"/>
  <c r="C39" i="3"/>
  <c r="B63" i="19" s="1"/>
  <c r="E26" i="14"/>
  <c r="D24" i="14"/>
  <c r="B29" i="14"/>
  <c r="C22" i="14"/>
  <c r="D22" i="14" s="1"/>
  <c r="E22" i="14" s="1"/>
  <c r="F22" i="14" s="1"/>
  <c r="G22" i="14" s="1"/>
  <c r="H22" i="14" s="1"/>
  <c r="I22" i="14" s="1"/>
  <c r="J22" i="14" s="1"/>
  <c r="K22" i="14" s="1"/>
  <c r="L22" i="14" s="1"/>
  <c r="M22" i="14" s="1"/>
  <c r="N22" i="14" s="1"/>
  <c r="O22" i="14" s="1"/>
  <c r="P22" i="14" s="1"/>
  <c r="Q22" i="14" s="1"/>
  <c r="C24" i="14" l="1"/>
  <c r="D23" i="14"/>
  <c r="C38" i="3"/>
  <c r="F26" i="14"/>
  <c r="C37" i="19"/>
  <c r="B37" i="19"/>
  <c r="E24" i="14"/>
  <c r="E38" i="3"/>
  <c r="D62" i="19" s="1"/>
  <c r="D26" i="14"/>
  <c r="F24" i="14" l="1"/>
  <c r="E23" i="14"/>
  <c r="C23" i="14"/>
  <c r="C29" i="14" s="1"/>
  <c r="B62" i="19"/>
  <c r="C20" i="7"/>
  <c r="C9" i="4"/>
  <c r="C10" i="5"/>
  <c r="G26" i="14"/>
  <c r="H26" i="14" s="1"/>
  <c r="G24" i="14"/>
  <c r="F38" i="3"/>
  <c r="E62" i="19" s="1"/>
  <c r="H24" i="14" l="1"/>
  <c r="H23" i="14" s="1"/>
  <c r="G23" i="14"/>
  <c r="D38" i="3"/>
  <c r="F23" i="14"/>
  <c r="G38" i="3" s="1"/>
  <c r="F62" i="19" s="1"/>
  <c r="H38" i="3"/>
  <c r="G62" i="19" s="1"/>
  <c r="I38" i="3"/>
  <c r="H62" i="19" s="1"/>
  <c r="I24" i="14"/>
  <c r="I23" i="14" s="1"/>
  <c r="I26" i="14"/>
  <c r="D36" i="3" l="1"/>
  <c r="C62" i="19"/>
  <c r="D9" i="4"/>
  <c r="D20" i="7"/>
  <c r="D10" i="5"/>
  <c r="J24" i="14"/>
  <c r="J23" i="14" s="1"/>
  <c r="J38" i="3"/>
  <c r="I62" i="19" s="1"/>
  <c r="J26" i="14"/>
  <c r="K26" i="14" l="1"/>
  <c r="K38" i="3"/>
  <c r="J62" i="19" s="1"/>
  <c r="K24" i="14"/>
  <c r="K23" i="14" s="1"/>
  <c r="L38" i="3" l="1"/>
  <c r="K62" i="19" s="1"/>
  <c r="L24" i="14"/>
  <c r="L23" i="14" s="1"/>
  <c r="L26" i="14"/>
  <c r="M38" i="3" l="1"/>
  <c r="L62" i="19" s="1"/>
  <c r="M24" i="14"/>
  <c r="M23" i="14" s="1"/>
  <c r="M26" i="14"/>
  <c r="N26" i="14" l="1"/>
  <c r="N24" i="14"/>
  <c r="N23" i="14" s="1"/>
  <c r="N38" i="3"/>
  <c r="M62" i="19" s="1"/>
  <c r="O38" i="3" l="1"/>
  <c r="N62" i="19" s="1"/>
  <c r="O24" i="14"/>
  <c r="O23" i="14" s="1"/>
  <c r="O26" i="14"/>
  <c r="P26" i="14" l="1"/>
  <c r="Q26" i="14" s="1"/>
  <c r="P38" i="3"/>
  <c r="O62" i="19" s="1"/>
  <c r="P24" i="14"/>
  <c r="P23" i="14" s="1"/>
  <c r="Q38" i="3" l="1"/>
  <c r="P62" i="19" s="1"/>
  <c r="Q24" i="14"/>
  <c r="Q23" i="14" l="1"/>
  <c r="R38" i="3" s="1"/>
  <c r="H27" i="14"/>
  <c r="J11" i="7"/>
  <c r="K11" i="7"/>
  <c r="L11" i="7" s="1"/>
  <c r="M11" i="7" s="1"/>
  <c r="N11" i="7" s="1"/>
  <c r="O11" i="7" s="1"/>
  <c r="P11" i="7" s="1"/>
  <c r="Q11" i="7" s="1"/>
  <c r="I17" i="7"/>
  <c r="J17" i="7"/>
  <c r="K17" i="7"/>
  <c r="L17" i="7"/>
  <c r="M17" i="7"/>
  <c r="N17" i="7"/>
  <c r="O17" i="7"/>
  <c r="P17" i="7"/>
  <c r="Q17" i="7"/>
  <c r="I15" i="7"/>
  <c r="J15" i="7" s="1"/>
  <c r="K15" i="7" s="1"/>
  <c r="L15" i="7" s="1"/>
  <c r="M15" i="7" s="1"/>
  <c r="N15" i="7" s="1"/>
  <c r="O15" i="7" s="1"/>
  <c r="P15" i="7" s="1"/>
  <c r="Q15" i="7" s="1"/>
  <c r="R15" i="7" s="1"/>
  <c r="I14" i="7"/>
  <c r="J14" i="7" s="1"/>
  <c r="K14" i="7" s="1"/>
  <c r="J9" i="7"/>
  <c r="K9" i="7" s="1"/>
  <c r="L9" i="7" s="1"/>
  <c r="M9" i="7" s="1"/>
  <c r="N9" i="7" s="1"/>
  <c r="O9" i="7" s="1"/>
  <c r="P9" i="7" s="1"/>
  <c r="Q9" i="7" s="1"/>
  <c r="R9" i="7" s="1"/>
  <c r="I11" i="7"/>
  <c r="I12" i="7"/>
  <c r="J12" i="7" s="1"/>
  <c r="K12" i="7" s="1"/>
  <c r="L12" i="7" s="1"/>
  <c r="M12" i="7" s="1"/>
  <c r="N12" i="7" s="1"/>
  <c r="O12" i="7" s="1"/>
  <c r="P12" i="7" s="1"/>
  <c r="Q12" i="7" s="1"/>
  <c r="R12" i="7" s="1"/>
  <c r="I8" i="7"/>
  <c r="F17" i="7"/>
  <c r="G17" i="7"/>
  <c r="H17" i="7"/>
  <c r="F30" i="7"/>
  <c r="G30" i="7"/>
  <c r="Q36" i="19" l="1"/>
  <c r="Q62" i="19"/>
  <c r="Q82" i="19"/>
  <c r="Q119" i="19" s="1"/>
  <c r="Q156" i="19"/>
  <c r="Q79" i="19"/>
  <c r="Q116" i="19" s="1"/>
  <c r="Q153" i="19"/>
  <c r="Q150" i="19"/>
  <c r="Q76" i="19"/>
  <c r="Q113" i="19" s="1"/>
  <c r="J8" i="7"/>
  <c r="E28" i="14"/>
  <c r="E25" i="14" s="1"/>
  <c r="G27" i="14"/>
  <c r="I27" i="14"/>
  <c r="K13" i="7"/>
  <c r="L14" i="7"/>
  <c r="J13" i="7"/>
  <c r="K8" i="7"/>
  <c r="C175" i="19"/>
  <c r="D175" i="19"/>
  <c r="E175" i="19"/>
  <c r="F175" i="19"/>
  <c r="G175" i="19"/>
  <c r="H175" i="19"/>
  <c r="I175" i="19"/>
  <c r="J175" i="19"/>
  <c r="K175" i="19"/>
  <c r="L175" i="19"/>
  <c r="M175" i="19"/>
  <c r="N175" i="19"/>
  <c r="O175" i="19"/>
  <c r="P175" i="19"/>
  <c r="C176" i="19"/>
  <c r="D176" i="19"/>
  <c r="E176" i="19"/>
  <c r="F176" i="19"/>
  <c r="G176" i="19"/>
  <c r="H176" i="19"/>
  <c r="I176" i="19"/>
  <c r="J176" i="19"/>
  <c r="K176" i="19"/>
  <c r="L176" i="19"/>
  <c r="M176" i="19"/>
  <c r="N176" i="19"/>
  <c r="O176" i="19"/>
  <c r="P176" i="19"/>
  <c r="C177" i="19"/>
  <c r="D177" i="19"/>
  <c r="E177" i="19"/>
  <c r="F177" i="19"/>
  <c r="G177" i="19"/>
  <c r="H177" i="19"/>
  <c r="I177" i="19"/>
  <c r="J177" i="19"/>
  <c r="K177" i="19"/>
  <c r="L177" i="19"/>
  <c r="M177" i="19"/>
  <c r="N177" i="19"/>
  <c r="O177" i="19"/>
  <c r="P177" i="19"/>
  <c r="B176" i="19"/>
  <c r="B177" i="19"/>
  <c r="B175" i="19"/>
  <c r="E171" i="19"/>
  <c r="F171" i="19"/>
  <c r="E172" i="19"/>
  <c r="F172" i="19"/>
  <c r="C166" i="19"/>
  <c r="D166" i="19"/>
  <c r="E166" i="19"/>
  <c r="F166" i="19"/>
  <c r="G166" i="19"/>
  <c r="H166" i="19"/>
  <c r="I166" i="19"/>
  <c r="J166" i="19"/>
  <c r="K166" i="19"/>
  <c r="L166" i="19"/>
  <c r="M166" i="19"/>
  <c r="N166" i="19"/>
  <c r="O166" i="19"/>
  <c r="P166" i="19"/>
  <c r="C167" i="19"/>
  <c r="D167" i="19"/>
  <c r="E167" i="19"/>
  <c r="F167" i="19"/>
  <c r="G167" i="19"/>
  <c r="H167" i="19"/>
  <c r="I167" i="19"/>
  <c r="J167" i="19"/>
  <c r="K167" i="19"/>
  <c r="L167" i="19"/>
  <c r="M167" i="19"/>
  <c r="N167" i="19"/>
  <c r="O167" i="19"/>
  <c r="P167" i="19"/>
  <c r="C168" i="19"/>
  <c r="D168" i="19"/>
  <c r="E168" i="19"/>
  <c r="F168" i="19"/>
  <c r="G168" i="19"/>
  <c r="H168" i="19"/>
  <c r="I168" i="19"/>
  <c r="B167" i="19"/>
  <c r="B168" i="19"/>
  <c r="B166" i="19"/>
  <c r="C162" i="19"/>
  <c r="D162" i="19"/>
  <c r="E162" i="19"/>
  <c r="F162" i="19"/>
  <c r="G162" i="19"/>
  <c r="H162" i="19"/>
  <c r="I162" i="19"/>
  <c r="J162" i="19"/>
  <c r="K162" i="19"/>
  <c r="L162" i="19"/>
  <c r="M162" i="19"/>
  <c r="N162" i="19"/>
  <c r="O162" i="19"/>
  <c r="P162" i="19"/>
  <c r="C163" i="19"/>
  <c r="D163" i="19"/>
  <c r="E163" i="19"/>
  <c r="F163" i="19"/>
  <c r="G163" i="19"/>
  <c r="H163" i="19"/>
  <c r="I163" i="19"/>
  <c r="J163" i="19"/>
  <c r="K163" i="19"/>
  <c r="L163" i="19"/>
  <c r="M163" i="19"/>
  <c r="N163" i="19"/>
  <c r="O163" i="19"/>
  <c r="P163" i="19"/>
  <c r="B163" i="19"/>
  <c r="B162" i="19"/>
  <c r="C155" i="19"/>
  <c r="D155" i="19"/>
  <c r="E155" i="19"/>
  <c r="F155" i="19"/>
  <c r="G155" i="19"/>
  <c r="H155" i="19"/>
  <c r="I155" i="19"/>
  <c r="J155" i="19"/>
  <c r="K155" i="19"/>
  <c r="C156" i="19"/>
  <c r="D156" i="19"/>
  <c r="E156" i="19"/>
  <c r="F156" i="19"/>
  <c r="G156" i="19"/>
  <c r="H156" i="19"/>
  <c r="I156" i="19"/>
  <c r="J156" i="19"/>
  <c r="K156" i="19"/>
  <c r="L156" i="19"/>
  <c r="M156" i="19"/>
  <c r="N156" i="19"/>
  <c r="O156" i="19"/>
  <c r="P156" i="19"/>
  <c r="E157" i="19"/>
  <c r="F157" i="19"/>
  <c r="G157" i="19"/>
  <c r="H157" i="19"/>
  <c r="I157" i="19"/>
  <c r="J157" i="19"/>
  <c r="K157" i="19"/>
  <c r="L157" i="19"/>
  <c r="M157" i="19"/>
  <c r="N157" i="19"/>
  <c r="O157" i="19"/>
  <c r="P157" i="19"/>
  <c r="E158" i="19"/>
  <c r="F158" i="19"/>
  <c r="G158" i="19"/>
  <c r="H158" i="19"/>
  <c r="I158" i="19"/>
  <c r="J158" i="19"/>
  <c r="K158" i="19"/>
  <c r="L158" i="19"/>
  <c r="M158" i="19"/>
  <c r="N158" i="19"/>
  <c r="O158" i="19"/>
  <c r="P158" i="19"/>
  <c r="B156" i="19"/>
  <c r="B155" i="19"/>
  <c r="C149" i="19"/>
  <c r="D149" i="19"/>
  <c r="E149" i="19"/>
  <c r="F149" i="19"/>
  <c r="G149" i="19"/>
  <c r="H149" i="19"/>
  <c r="I149" i="19"/>
  <c r="J149" i="19"/>
  <c r="C150" i="19"/>
  <c r="D150" i="19"/>
  <c r="E150" i="19"/>
  <c r="F150" i="19"/>
  <c r="G150" i="19"/>
  <c r="H150" i="19"/>
  <c r="I150" i="19"/>
  <c r="J150" i="19"/>
  <c r="K150" i="19"/>
  <c r="L150" i="19"/>
  <c r="M150" i="19"/>
  <c r="N150" i="19"/>
  <c r="O150" i="19"/>
  <c r="P150" i="19"/>
  <c r="C151" i="19"/>
  <c r="D151" i="19"/>
  <c r="E151" i="19"/>
  <c r="F151" i="19"/>
  <c r="G151" i="19"/>
  <c r="H151" i="19"/>
  <c r="I151" i="19"/>
  <c r="J151" i="19"/>
  <c r="N151" i="19"/>
  <c r="C152" i="19"/>
  <c r="D152" i="19"/>
  <c r="E152" i="19"/>
  <c r="F152" i="19"/>
  <c r="G152" i="19"/>
  <c r="H152" i="19"/>
  <c r="I152" i="19"/>
  <c r="J152" i="19"/>
  <c r="K152" i="19"/>
  <c r="L152" i="19"/>
  <c r="M152" i="19"/>
  <c r="N152" i="19"/>
  <c r="O152" i="19"/>
  <c r="P152" i="19"/>
  <c r="C153" i="19"/>
  <c r="D153" i="19"/>
  <c r="E153" i="19"/>
  <c r="F153" i="19"/>
  <c r="G153" i="19"/>
  <c r="H153" i="19"/>
  <c r="I153" i="19"/>
  <c r="J153" i="19"/>
  <c r="K153" i="19"/>
  <c r="L153" i="19"/>
  <c r="M153" i="19"/>
  <c r="N153" i="19"/>
  <c r="O153" i="19"/>
  <c r="P153" i="19"/>
  <c r="B150" i="19"/>
  <c r="B151" i="19"/>
  <c r="B152" i="19"/>
  <c r="B153" i="19"/>
  <c r="B149" i="19"/>
  <c r="C138" i="19"/>
  <c r="D138" i="19"/>
  <c r="E138" i="19"/>
  <c r="F138" i="19"/>
  <c r="G138" i="19"/>
  <c r="H138" i="19"/>
  <c r="I138" i="19"/>
  <c r="J138" i="19"/>
  <c r="K138" i="19"/>
  <c r="L138" i="19"/>
  <c r="M138" i="19"/>
  <c r="N138" i="19"/>
  <c r="O138" i="19"/>
  <c r="P138" i="19"/>
  <c r="C139" i="19"/>
  <c r="D139" i="19"/>
  <c r="E139" i="19"/>
  <c r="F139" i="19"/>
  <c r="G139" i="19"/>
  <c r="H139" i="19"/>
  <c r="I139" i="19"/>
  <c r="J139" i="19"/>
  <c r="K139" i="19"/>
  <c r="L139" i="19"/>
  <c r="M139" i="19"/>
  <c r="N139" i="19"/>
  <c r="O139" i="19"/>
  <c r="P139" i="19"/>
  <c r="C140" i="19"/>
  <c r="D140" i="19"/>
  <c r="E140" i="19"/>
  <c r="F140" i="19"/>
  <c r="G140" i="19"/>
  <c r="H140" i="19"/>
  <c r="I140" i="19"/>
  <c r="J140" i="19"/>
  <c r="K140" i="19"/>
  <c r="L140" i="19"/>
  <c r="M140" i="19"/>
  <c r="N140" i="19"/>
  <c r="O140" i="19"/>
  <c r="P140" i="19"/>
  <c r="B139" i="19"/>
  <c r="B140" i="19"/>
  <c r="B138" i="19"/>
  <c r="F134" i="19"/>
  <c r="F135" i="19"/>
  <c r="E134" i="19"/>
  <c r="E135" i="19"/>
  <c r="C125" i="19"/>
  <c r="D125" i="19"/>
  <c r="E125" i="19"/>
  <c r="F125" i="19"/>
  <c r="G125" i="19"/>
  <c r="H125" i="19"/>
  <c r="I125" i="19"/>
  <c r="J125" i="19"/>
  <c r="K125" i="19"/>
  <c r="L125" i="19"/>
  <c r="M125" i="19"/>
  <c r="N125" i="19"/>
  <c r="O125" i="19"/>
  <c r="P125" i="19"/>
  <c r="B125" i="19"/>
  <c r="C101" i="19"/>
  <c r="D101" i="19"/>
  <c r="E101" i="19"/>
  <c r="F101" i="19"/>
  <c r="G101" i="19"/>
  <c r="H101" i="19"/>
  <c r="I101" i="19"/>
  <c r="J101" i="19"/>
  <c r="K101" i="19"/>
  <c r="L101" i="19"/>
  <c r="M101" i="19"/>
  <c r="N101" i="19"/>
  <c r="O101" i="19"/>
  <c r="P101" i="19"/>
  <c r="C102" i="19"/>
  <c r="D102" i="19"/>
  <c r="E102" i="19"/>
  <c r="F102" i="19"/>
  <c r="G102" i="19"/>
  <c r="H102" i="19"/>
  <c r="I102" i="19"/>
  <c r="J102" i="19"/>
  <c r="K102" i="19"/>
  <c r="L102" i="19"/>
  <c r="M102" i="19"/>
  <c r="N102" i="19"/>
  <c r="O102" i="19"/>
  <c r="P102" i="19"/>
  <c r="C103" i="19"/>
  <c r="D103" i="19"/>
  <c r="E103" i="19"/>
  <c r="F103" i="19"/>
  <c r="G103" i="19"/>
  <c r="H103" i="19"/>
  <c r="I103" i="19"/>
  <c r="J103" i="19"/>
  <c r="K103" i="19"/>
  <c r="L103" i="19"/>
  <c r="M103" i="19"/>
  <c r="N103" i="19"/>
  <c r="O103" i="19"/>
  <c r="P103" i="19"/>
  <c r="B102" i="19"/>
  <c r="B103" i="19"/>
  <c r="B101" i="19"/>
  <c r="E98" i="19"/>
  <c r="F98" i="19"/>
  <c r="C92" i="19"/>
  <c r="D92" i="19"/>
  <c r="E92" i="19"/>
  <c r="F92" i="19"/>
  <c r="G92" i="19"/>
  <c r="H92" i="19"/>
  <c r="I92" i="19"/>
  <c r="J92" i="19"/>
  <c r="K92" i="19"/>
  <c r="L92" i="19"/>
  <c r="M92" i="19"/>
  <c r="N92" i="19"/>
  <c r="O92" i="19"/>
  <c r="P92" i="19"/>
  <c r="C93" i="19"/>
  <c r="D93" i="19"/>
  <c r="E93" i="19"/>
  <c r="F93" i="19"/>
  <c r="G93" i="19"/>
  <c r="H93" i="19"/>
  <c r="I93" i="19"/>
  <c r="J93" i="19"/>
  <c r="K93" i="19"/>
  <c r="L93" i="19"/>
  <c r="M93" i="19"/>
  <c r="N93" i="19"/>
  <c r="O93" i="19"/>
  <c r="P93" i="19"/>
  <c r="C94" i="19"/>
  <c r="D94" i="19"/>
  <c r="E94" i="19"/>
  <c r="F94" i="19"/>
  <c r="G94" i="19"/>
  <c r="H94" i="19"/>
  <c r="I94" i="19"/>
  <c r="B93" i="19"/>
  <c r="B94" i="19"/>
  <c r="B92" i="19"/>
  <c r="C86" i="19"/>
  <c r="D86" i="19"/>
  <c r="E86" i="19"/>
  <c r="F86" i="19"/>
  <c r="G86" i="19"/>
  <c r="H86" i="19"/>
  <c r="C87" i="19"/>
  <c r="C88" i="19"/>
  <c r="D88" i="19"/>
  <c r="E88" i="19"/>
  <c r="F88" i="19"/>
  <c r="G88" i="19"/>
  <c r="H88" i="19"/>
  <c r="I88" i="19"/>
  <c r="J88" i="19"/>
  <c r="K88" i="19"/>
  <c r="L88" i="19"/>
  <c r="M88" i="19"/>
  <c r="N88" i="19"/>
  <c r="O88" i="19"/>
  <c r="P88" i="19"/>
  <c r="C89" i="19"/>
  <c r="D89" i="19"/>
  <c r="E89" i="19"/>
  <c r="F89" i="19"/>
  <c r="G89" i="19"/>
  <c r="H89" i="19"/>
  <c r="I89" i="19"/>
  <c r="J89" i="19"/>
  <c r="K89" i="19"/>
  <c r="L89" i="19"/>
  <c r="M89" i="19"/>
  <c r="N89" i="19"/>
  <c r="O89" i="19"/>
  <c r="P89" i="19"/>
  <c r="B88" i="19"/>
  <c r="B89" i="19"/>
  <c r="B86" i="19"/>
  <c r="C81" i="19"/>
  <c r="D81" i="19"/>
  <c r="E81" i="19"/>
  <c r="F81" i="19"/>
  <c r="G81" i="19"/>
  <c r="H81" i="19"/>
  <c r="I81" i="19"/>
  <c r="J81" i="19"/>
  <c r="K81" i="19"/>
  <c r="C82" i="19"/>
  <c r="D82" i="19"/>
  <c r="E82" i="19"/>
  <c r="F82" i="19"/>
  <c r="G82" i="19"/>
  <c r="H82" i="19"/>
  <c r="I82" i="19"/>
  <c r="J82" i="19"/>
  <c r="K82" i="19"/>
  <c r="L82" i="19"/>
  <c r="M82" i="19"/>
  <c r="N82" i="19"/>
  <c r="O82" i="19"/>
  <c r="P82" i="19"/>
  <c r="E83" i="19"/>
  <c r="F83" i="19"/>
  <c r="G83" i="19"/>
  <c r="H83" i="19"/>
  <c r="I83" i="19"/>
  <c r="J83" i="19"/>
  <c r="K83" i="19"/>
  <c r="L83" i="19"/>
  <c r="M83" i="19"/>
  <c r="N83" i="19"/>
  <c r="O83" i="19"/>
  <c r="P83" i="19"/>
  <c r="E84" i="19"/>
  <c r="F84" i="19"/>
  <c r="G84" i="19"/>
  <c r="H84" i="19"/>
  <c r="I84" i="19"/>
  <c r="J84" i="19"/>
  <c r="K84" i="19"/>
  <c r="L84" i="19"/>
  <c r="M84" i="19"/>
  <c r="N84" i="19"/>
  <c r="O84" i="19"/>
  <c r="P84" i="19"/>
  <c r="B82" i="19"/>
  <c r="B81" i="19"/>
  <c r="C75" i="19"/>
  <c r="D75" i="19"/>
  <c r="E75" i="19"/>
  <c r="F75" i="19"/>
  <c r="G75" i="19"/>
  <c r="H75" i="19"/>
  <c r="I75" i="19"/>
  <c r="J75" i="19"/>
  <c r="C76" i="19"/>
  <c r="D76" i="19"/>
  <c r="E76" i="19"/>
  <c r="F76" i="19"/>
  <c r="G76" i="19"/>
  <c r="H76" i="19"/>
  <c r="I76" i="19"/>
  <c r="J76" i="19"/>
  <c r="K76" i="19"/>
  <c r="L76" i="19"/>
  <c r="M76" i="19"/>
  <c r="N76" i="19"/>
  <c r="O76" i="19"/>
  <c r="P76" i="19"/>
  <c r="C77" i="19"/>
  <c r="D77" i="19"/>
  <c r="E77" i="19"/>
  <c r="F77" i="19"/>
  <c r="G77" i="19"/>
  <c r="H77" i="19"/>
  <c r="I77" i="19"/>
  <c r="J77" i="19"/>
  <c r="M77" i="19"/>
  <c r="C78" i="19"/>
  <c r="D78" i="19"/>
  <c r="E78" i="19"/>
  <c r="F78" i="19"/>
  <c r="G78" i="19"/>
  <c r="H78" i="19"/>
  <c r="I78" i="19"/>
  <c r="J78" i="19"/>
  <c r="K78" i="19"/>
  <c r="L78" i="19"/>
  <c r="M78" i="19"/>
  <c r="N78" i="19"/>
  <c r="O78" i="19"/>
  <c r="P78" i="19"/>
  <c r="C79" i="19"/>
  <c r="D79" i="19"/>
  <c r="E79" i="19"/>
  <c r="F79" i="19"/>
  <c r="G79" i="19"/>
  <c r="H79" i="19"/>
  <c r="I79" i="19"/>
  <c r="J79" i="19"/>
  <c r="K79" i="19"/>
  <c r="L79" i="19"/>
  <c r="M79" i="19"/>
  <c r="N79" i="19"/>
  <c r="O79" i="19"/>
  <c r="P79" i="19"/>
  <c r="B76" i="19"/>
  <c r="B77" i="19"/>
  <c r="B78" i="19"/>
  <c r="B79" i="19"/>
  <c r="B75" i="19"/>
  <c r="C64" i="19"/>
  <c r="D64" i="19"/>
  <c r="E64" i="19"/>
  <c r="F64" i="19"/>
  <c r="G64" i="19"/>
  <c r="H64" i="19"/>
  <c r="I64" i="19"/>
  <c r="J64" i="19"/>
  <c r="K64" i="19"/>
  <c r="L64" i="19"/>
  <c r="M64" i="19"/>
  <c r="N64" i="19"/>
  <c r="O64" i="19"/>
  <c r="P64" i="19"/>
  <c r="C65" i="19"/>
  <c r="D65" i="19"/>
  <c r="E65" i="19"/>
  <c r="F65" i="19"/>
  <c r="G65" i="19"/>
  <c r="H65" i="19"/>
  <c r="I65" i="19"/>
  <c r="J65" i="19"/>
  <c r="K65" i="19"/>
  <c r="L65" i="19"/>
  <c r="M65" i="19"/>
  <c r="N65" i="19"/>
  <c r="O65" i="19"/>
  <c r="P65" i="19"/>
  <c r="C66" i="19"/>
  <c r="D66" i="19"/>
  <c r="E66" i="19"/>
  <c r="F66" i="19"/>
  <c r="G66" i="19"/>
  <c r="H66" i="19"/>
  <c r="I66" i="19"/>
  <c r="J66" i="19"/>
  <c r="K66" i="19"/>
  <c r="L66" i="19"/>
  <c r="M66" i="19"/>
  <c r="N66" i="19"/>
  <c r="O66" i="19"/>
  <c r="P66" i="19"/>
  <c r="C67" i="19"/>
  <c r="D67" i="19"/>
  <c r="E67" i="19"/>
  <c r="F67" i="19"/>
  <c r="G67" i="19"/>
  <c r="H67" i="19"/>
  <c r="I67" i="19"/>
  <c r="J67" i="19"/>
  <c r="K67" i="19"/>
  <c r="L67" i="19"/>
  <c r="M67" i="19"/>
  <c r="N67" i="19"/>
  <c r="O67" i="19"/>
  <c r="P67" i="19"/>
  <c r="C68" i="19"/>
  <c r="D68" i="19"/>
  <c r="E68" i="19"/>
  <c r="F68" i="19"/>
  <c r="G68" i="19"/>
  <c r="H68" i="19"/>
  <c r="I68" i="19"/>
  <c r="J68" i="19"/>
  <c r="K68" i="19"/>
  <c r="L68" i="19"/>
  <c r="M68" i="19"/>
  <c r="N68" i="19"/>
  <c r="O68" i="19"/>
  <c r="P68" i="19"/>
  <c r="B68" i="19"/>
  <c r="B64" i="19"/>
  <c r="B65" i="19"/>
  <c r="B66" i="19"/>
  <c r="B67" i="19"/>
  <c r="C52" i="19"/>
  <c r="D52" i="19"/>
  <c r="E52" i="19"/>
  <c r="F52" i="19"/>
  <c r="G52" i="19"/>
  <c r="H52" i="19"/>
  <c r="I52" i="19"/>
  <c r="J52" i="19"/>
  <c r="K52" i="19"/>
  <c r="L52" i="19"/>
  <c r="M52" i="19"/>
  <c r="N52" i="19"/>
  <c r="O52" i="19"/>
  <c r="P52" i="19"/>
  <c r="B52" i="19"/>
  <c r="C48" i="19"/>
  <c r="D48" i="19"/>
  <c r="E48" i="19"/>
  <c r="F48" i="19"/>
  <c r="G48" i="19"/>
  <c r="H48" i="19"/>
  <c r="I48" i="19"/>
  <c r="J48" i="19"/>
  <c r="K48" i="19"/>
  <c r="L48" i="19"/>
  <c r="M48" i="19"/>
  <c r="N48" i="19"/>
  <c r="O48" i="19"/>
  <c r="P48" i="19"/>
  <c r="C49" i="19"/>
  <c r="D49" i="19"/>
  <c r="E49" i="19"/>
  <c r="F49" i="19"/>
  <c r="G49" i="19"/>
  <c r="H49" i="19"/>
  <c r="I49" i="19"/>
  <c r="J49" i="19"/>
  <c r="K49" i="19"/>
  <c r="L49" i="19"/>
  <c r="M49" i="19"/>
  <c r="N49" i="19"/>
  <c r="O49" i="19"/>
  <c r="B49" i="19"/>
  <c r="B48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C38" i="19"/>
  <c r="D38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O42" i="19"/>
  <c r="P42" i="19"/>
  <c r="B38" i="19"/>
  <c r="B39" i="19"/>
  <c r="B40" i="19"/>
  <c r="B41" i="19"/>
  <c r="B42" i="19"/>
  <c r="B36" i="19"/>
  <c r="P77" i="19" l="1"/>
  <c r="L77" i="19"/>
  <c r="M151" i="19"/>
  <c r="O77" i="19"/>
  <c r="K77" i="19"/>
  <c r="P151" i="19"/>
  <c r="L151" i="19"/>
  <c r="N77" i="19"/>
  <c r="N114" i="19" s="1"/>
  <c r="O151" i="19"/>
  <c r="K151" i="19"/>
  <c r="J7" i="7"/>
  <c r="Q77" i="19"/>
  <c r="Q114" i="19" s="1"/>
  <c r="Q151" i="19"/>
  <c r="I86" i="19"/>
  <c r="J6" i="7"/>
  <c r="J27" i="14"/>
  <c r="E29" i="14"/>
  <c r="F39" i="3"/>
  <c r="D28" i="14"/>
  <c r="D25" i="14" s="1"/>
  <c r="F28" i="14"/>
  <c r="F25" i="14" s="1"/>
  <c r="L13" i="7"/>
  <c r="M14" i="7"/>
  <c r="L8" i="7"/>
  <c r="K7" i="7"/>
  <c r="K6" i="7" s="1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B26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C23" i="19"/>
  <c r="D23" i="19"/>
  <c r="E23" i="19"/>
  <c r="F23" i="19"/>
  <c r="F21" i="19" s="1"/>
  <c r="G23" i="19"/>
  <c r="H23" i="19"/>
  <c r="I23" i="19"/>
  <c r="J23" i="19"/>
  <c r="J21" i="19" s="1"/>
  <c r="K23" i="19"/>
  <c r="L23" i="19"/>
  <c r="M23" i="19"/>
  <c r="N23" i="19"/>
  <c r="N21" i="19" s="1"/>
  <c r="O23" i="19"/>
  <c r="B23" i="19"/>
  <c r="B22" i="19"/>
  <c r="D13" i="19"/>
  <c r="E13" i="19" s="1"/>
  <c r="F13" i="19" s="1"/>
  <c r="G13" i="19" s="1"/>
  <c r="H13" i="19" s="1"/>
  <c r="I13" i="19" s="1"/>
  <c r="J13" i="19" s="1"/>
  <c r="K13" i="19" s="1"/>
  <c r="L13" i="19" s="1"/>
  <c r="M13" i="19" s="1"/>
  <c r="N13" i="19" s="1"/>
  <c r="O13" i="19" s="1"/>
  <c r="P13" i="19" s="1"/>
  <c r="Q13" i="19" s="1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B10" i="19"/>
  <c r="R50" i="3"/>
  <c r="R54" i="3" s="1"/>
  <c r="R27" i="3"/>
  <c r="R33" i="3"/>
  <c r="B7" i="19"/>
  <c r="C7" i="19"/>
  <c r="D7" i="19"/>
  <c r="E7" i="19"/>
  <c r="F7" i="19"/>
  <c r="G7" i="19"/>
  <c r="H7" i="19"/>
  <c r="I7" i="19"/>
  <c r="J7" i="19"/>
  <c r="K7" i="19"/>
  <c r="K5" i="19" s="1"/>
  <c r="L7" i="19"/>
  <c r="M7" i="19"/>
  <c r="N7" i="19"/>
  <c r="O7" i="19"/>
  <c r="C6" i="19"/>
  <c r="D6" i="19"/>
  <c r="E6" i="19"/>
  <c r="F6" i="19"/>
  <c r="G6" i="19"/>
  <c r="H6" i="19"/>
  <c r="I6" i="19"/>
  <c r="J6" i="19"/>
  <c r="K6" i="19"/>
  <c r="L6" i="19"/>
  <c r="M6" i="19"/>
  <c r="N6" i="19"/>
  <c r="O6" i="19"/>
  <c r="P6" i="19"/>
  <c r="B6" i="19"/>
  <c r="P174" i="19"/>
  <c r="O174" i="19"/>
  <c r="N174" i="19"/>
  <c r="M174" i="19"/>
  <c r="L174" i="19"/>
  <c r="K174" i="19"/>
  <c r="J174" i="19"/>
  <c r="I174" i="19"/>
  <c r="H174" i="19"/>
  <c r="G174" i="19"/>
  <c r="F174" i="19"/>
  <c r="E174" i="19"/>
  <c r="D174" i="19"/>
  <c r="C174" i="19"/>
  <c r="B174" i="19"/>
  <c r="F170" i="19"/>
  <c r="E170" i="19"/>
  <c r="I165" i="19"/>
  <c r="H165" i="19"/>
  <c r="G165" i="19"/>
  <c r="F165" i="19"/>
  <c r="E165" i="19"/>
  <c r="D165" i="19"/>
  <c r="C165" i="19"/>
  <c r="B165" i="19"/>
  <c r="K154" i="19"/>
  <c r="J154" i="19"/>
  <c r="I154" i="19"/>
  <c r="H154" i="19"/>
  <c r="G154" i="19"/>
  <c r="F154" i="19"/>
  <c r="E154" i="19"/>
  <c r="J148" i="19"/>
  <c r="J147" i="19" s="1"/>
  <c r="I148" i="19"/>
  <c r="H148" i="19"/>
  <c r="G148" i="19"/>
  <c r="F148" i="19"/>
  <c r="F147" i="19" s="1"/>
  <c r="E148" i="19"/>
  <c r="D148" i="19"/>
  <c r="C148" i="19"/>
  <c r="B148" i="19"/>
  <c r="I147" i="19"/>
  <c r="C146" i="19"/>
  <c r="D146" i="19" s="1"/>
  <c r="E146" i="19" s="1"/>
  <c r="F146" i="19" s="1"/>
  <c r="G146" i="19" s="1"/>
  <c r="H146" i="19" s="1"/>
  <c r="I146" i="19" s="1"/>
  <c r="J146" i="19" s="1"/>
  <c r="K146" i="19" s="1"/>
  <c r="L146" i="19" s="1"/>
  <c r="M146" i="19" s="1"/>
  <c r="N146" i="19" s="1"/>
  <c r="O146" i="19" s="1"/>
  <c r="P146" i="19" s="1"/>
  <c r="P137" i="19"/>
  <c r="O137" i="19"/>
  <c r="N137" i="19"/>
  <c r="M137" i="19"/>
  <c r="L137" i="19"/>
  <c r="K137" i="19"/>
  <c r="J137" i="19"/>
  <c r="I137" i="19"/>
  <c r="H137" i="19"/>
  <c r="G137" i="19"/>
  <c r="F137" i="19"/>
  <c r="E137" i="19"/>
  <c r="D137" i="19"/>
  <c r="C137" i="19"/>
  <c r="B137" i="19"/>
  <c r="F133" i="19"/>
  <c r="E133" i="19"/>
  <c r="C109" i="19"/>
  <c r="D109" i="19" s="1"/>
  <c r="E109" i="19" s="1"/>
  <c r="F109" i="19" s="1"/>
  <c r="G109" i="19" s="1"/>
  <c r="H109" i="19" s="1"/>
  <c r="I109" i="19" s="1"/>
  <c r="J109" i="19" s="1"/>
  <c r="K109" i="19" s="1"/>
  <c r="L109" i="19" s="1"/>
  <c r="M109" i="19" s="1"/>
  <c r="N109" i="19" s="1"/>
  <c r="O109" i="19" s="1"/>
  <c r="P109" i="19" s="1"/>
  <c r="P100" i="19"/>
  <c r="O100" i="19"/>
  <c r="N100" i="19"/>
  <c r="M100" i="19"/>
  <c r="L100" i="19"/>
  <c r="K100" i="19"/>
  <c r="J100" i="19"/>
  <c r="I100" i="19"/>
  <c r="H100" i="19"/>
  <c r="G100" i="19"/>
  <c r="F100" i="19"/>
  <c r="E100" i="19"/>
  <c r="D100" i="19"/>
  <c r="C100" i="19"/>
  <c r="B100" i="19"/>
  <c r="F96" i="19"/>
  <c r="E96" i="19"/>
  <c r="I131" i="19"/>
  <c r="H131" i="19"/>
  <c r="G131" i="19"/>
  <c r="F131" i="19"/>
  <c r="E131" i="19"/>
  <c r="D131" i="19"/>
  <c r="C131" i="19"/>
  <c r="B131" i="19"/>
  <c r="P130" i="19"/>
  <c r="O130" i="19"/>
  <c r="N130" i="19"/>
  <c r="M130" i="19"/>
  <c r="L130" i="19"/>
  <c r="K130" i="19"/>
  <c r="J130" i="19"/>
  <c r="I130" i="19"/>
  <c r="H130" i="19"/>
  <c r="G130" i="19"/>
  <c r="F130" i="19"/>
  <c r="E130" i="19"/>
  <c r="D130" i="19"/>
  <c r="C130" i="19"/>
  <c r="B130" i="19"/>
  <c r="P129" i="19"/>
  <c r="O129" i="19"/>
  <c r="N129" i="19"/>
  <c r="M129" i="19"/>
  <c r="L129" i="19"/>
  <c r="K129" i="19"/>
  <c r="J129" i="19"/>
  <c r="I129" i="19"/>
  <c r="I128" i="19" s="1"/>
  <c r="H129" i="19"/>
  <c r="G129" i="19"/>
  <c r="F129" i="19"/>
  <c r="E129" i="19"/>
  <c r="D129" i="19"/>
  <c r="C129" i="19"/>
  <c r="B129" i="19"/>
  <c r="I91" i="19"/>
  <c r="H91" i="19"/>
  <c r="G91" i="19"/>
  <c r="F91" i="19"/>
  <c r="E91" i="19"/>
  <c r="D91" i="19"/>
  <c r="C91" i="19"/>
  <c r="B91" i="19"/>
  <c r="I85" i="19"/>
  <c r="H85" i="19"/>
  <c r="G85" i="19"/>
  <c r="F85" i="19"/>
  <c r="E85" i="19"/>
  <c r="D85" i="19"/>
  <c r="C85" i="19"/>
  <c r="B85" i="19"/>
  <c r="P121" i="19"/>
  <c r="O121" i="19"/>
  <c r="N121" i="19"/>
  <c r="M121" i="19"/>
  <c r="L121" i="19"/>
  <c r="K121" i="19"/>
  <c r="J121" i="19"/>
  <c r="I121" i="19"/>
  <c r="H121" i="19"/>
  <c r="G121" i="19"/>
  <c r="F121" i="19"/>
  <c r="E121" i="19"/>
  <c r="P120" i="19"/>
  <c r="O120" i="19"/>
  <c r="N120" i="19"/>
  <c r="M120" i="19"/>
  <c r="L120" i="19"/>
  <c r="K120" i="19"/>
  <c r="J120" i="19"/>
  <c r="I120" i="19"/>
  <c r="H120" i="19"/>
  <c r="G120" i="19"/>
  <c r="F120" i="19"/>
  <c r="E120" i="19"/>
  <c r="P119" i="19"/>
  <c r="O119" i="19"/>
  <c r="N119" i="19"/>
  <c r="M119" i="19"/>
  <c r="L119" i="19"/>
  <c r="K119" i="19"/>
  <c r="J119" i="19"/>
  <c r="I119" i="19"/>
  <c r="H119" i="19"/>
  <c r="G119" i="19"/>
  <c r="F119" i="19"/>
  <c r="E119" i="19"/>
  <c r="D119" i="19"/>
  <c r="C119" i="19"/>
  <c r="B119" i="19"/>
  <c r="K118" i="19"/>
  <c r="K117" i="19" s="1"/>
  <c r="J118" i="19"/>
  <c r="J117" i="19" s="1"/>
  <c r="I118" i="19"/>
  <c r="H118" i="19"/>
  <c r="G118" i="19"/>
  <c r="G117" i="19" s="1"/>
  <c r="F118" i="19"/>
  <c r="E118" i="19"/>
  <c r="D118" i="19"/>
  <c r="C118" i="19"/>
  <c r="B118" i="19"/>
  <c r="K80" i="19"/>
  <c r="J80" i="19"/>
  <c r="I80" i="19"/>
  <c r="H80" i="19"/>
  <c r="G80" i="19"/>
  <c r="F80" i="19"/>
  <c r="E80" i="19"/>
  <c r="P116" i="19"/>
  <c r="O116" i="19"/>
  <c r="N116" i="19"/>
  <c r="M116" i="19"/>
  <c r="L116" i="19"/>
  <c r="K116" i="19"/>
  <c r="J116" i="19"/>
  <c r="I116" i="19"/>
  <c r="H116" i="19"/>
  <c r="G116" i="19"/>
  <c r="F116" i="19"/>
  <c r="E116" i="19"/>
  <c r="D116" i="19"/>
  <c r="C116" i="19"/>
  <c r="B116" i="19"/>
  <c r="P115" i="19"/>
  <c r="O115" i="19"/>
  <c r="N115" i="19"/>
  <c r="M115" i="19"/>
  <c r="L115" i="19"/>
  <c r="K115" i="19"/>
  <c r="J115" i="19"/>
  <c r="I115" i="19"/>
  <c r="H115" i="19"/>
  <c r="G115" i="19"/>
  <c r="F115" i="19"/>
  <c r="E115" i="19"/>
  <c r="D115" i="19"/>
  <c r="C115" i="19"/>
  <c r="B115" i="19"/>
  <c r="P114" i="19"/>
  <c r="O114" i="19"/>
  <c r="M114" i="19"/>
  <c r="L114" i="19"/>
  <c r="K114" i="19"/>
  <c r="J114" i="19"/>
  <c r="I114" i="19"/>
  <c r="H114" i="19"/>
  <c r="G114" i="19"/>
  <c r="F114" i="19"/>
  <c r="E114" i="19"/>
  <c r="D114" i="19"/>
  <c r="C114" i="19"/>
  <c r="B114" i="19"/>
  <c r="P113" i="19"/>
  <c r="O113" i="19"/>
  <c r="N113" i="19"/>
  <c r="M113" i="19"/>
  <c r="L113" i="19"/>
  <c r="K113" i="19"/>
  <c r="J113" i="19"/>
  <c r="I113" i="19"/>
  <c r="H113" i="19"/>
  <c r="G113" i="19"/>
  <c r="F113" i="19"/>
  <c r="E113" i="19"/>
  <c r="D113" i="19"/>
  <c r="C113" i="19"/>
  <c r="B113" i="19"/>
  <c r="J112" i="19"/>
  <c r="J111" i="19" s="1"/>
  <c r="J110" i="19" s="1"/>
  <c r="I112" i="19"/>
  <c r="H112" i="19"/>
  <c r="G112" i="19"/>
  <c r="F112" i="19"/>
  <c r="E112" i="19"/>
  <c r="D112" i="19"/>
  <c r="C112" i="19"/>
  <c r="B112" i="19"/>
  <c r="J74" i="19"/>
  <c r="I74" i="19"/>
  <c r="H74" i="19"/>
  <c r="G74" i="19"/>
  <c r="G73" i="19" s="1"/>
  <c r="F74" i="19"/>
  <c r="F73" i="19" s="1"/>
  <c r="E74" i="19"/>
  <c r="D74" i="19"/>
  <c r="C74" i="19"/>
  <c r="B74" i="19"/>
  <c r="C72" i="19"/>
  <c r="D72" i="19" s="1"/>
  <c r="E72" i="19" s="1"/>
  <c r="F72" i="19" s="1"/>
  <c r="G72" i="19" s="1"/>
  <c r="H72" i="19" s="1"/>
  <c r="I72" i="19" s="1"/>
  <c r="J72" i="19" s="1"/>
  <c r="K72" i="19" s="1"/>
  <c r="L72" i="19" s="1"/>
  <c r="M72" i="19" s="1"/>
  <c r="N72" i="19" s="1"/>
  <c r="O72" i="19" s="1"/>
  <c r="P72" i="19" s="1"/>
  <c r="C69" i="19"/>
  <c r="C53" i="19" s="1"/>
  <c r="B69" i="19"/>
  <c r="C61" i="19"/>
  <c r="D61" i="19" s="1"/>
  <c r="E61" i="19" s="1"/>
  <c r="F61" i="19" s="1"/>
  <c r="G61" i="19" s="1"/>
  <c r="H61" i="19" s="1"/>
  <c r="I61" i="19" s="1"/>
  <c r="J61" i="19" s="1"/>
  <c r="K61" i="19" s="1"/>
  <c r="L61" i="19" s="1"/>
  <c r="M61" i="19" s="1"/>
  <c r="N61" i="19" s="1"/>
  <c r="O61" i="19" s="1"/>
  <c r="P61" i="19" s="1"/>
  <c r="D55" i="19"/>
  <c r="E55" i="19" s="1"/>
  <c r="F55" i="19" s="1"/>
  <c r="G55" i="19" s="1"/>
  <c r="H55" i="19" s="1"/>
  <c r="I55" i="19" s="1"/>
  <c r="J55" i="19" s="1"/>
  <c r="K55" i="19" s="1"/>
  <c r="L55" i="19" s="1"/>
  <c r="M55" i="19" s="1"/>
  <c r="N55" i="19" s="1"/>
  <c r="O55" i="19" s="1"/>
  <c r="P55" i="19" s="1"/>
  <c r="Q55" i="19" s="1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D46" i="19"/>
  <c r="E46" i="19" s="1"/>
  <c r="F46" i="19" s="1"/>
  <c r="G46" i="19" s="1"/>
  <c r="H46" i="19" s="1"/>
  <c r="I46" i="19" s="1"/>
  <c r="J46" i="19" s="1"/>
  <c r="K46" i="19" s="1"/>
  <c r="L46" i="19" s="1"/>
  <c r="M46" i="19" s="1"/>
  <c r="N46" i="19" s="1"/>
  <c r="O46" i="19" s="1"/>
  <c r="P46" i="19" s="1"/>
  <c r="C46" i="19"/>
  <c r="C43" i="19"/>
  <c r="B43" i="19"/>
  <c r="B27" i="19" s="1"/>
  <c r="B124" i="19" s="1"/>
  <c r="B123" i="19" s="1"/>
  <c r="C35" i="19"/>
  <c r="D35" i="19" s="1"/>
  <c r="E35" i="19" s="1"/>
  <c r="F35" i="19" s="1"/>
  <c r="G35" i="19" s="1"/>
  <c r="H35" i="19" s="1"/>
  <c r="I35" i="19" s="1"/>
  <c r="J35" i="19" s="1"/>
  <c r="K35" i="19" s="1"/>
  <c r="L35" i="19" s="1"/>
  <c r="M35" i="19" s="1"/>
  <c r="N35" i="19" s="1"/>
  <c r="O35" i="19" s="1"/>
  <c r="P35" i="19" s="1"/>
  <c r="D29" i="19"/>
  <c r="E29" i="19" s="1"/>
  <c r="F29" i="19" s="1"/>
  <c r="G29" i="19" s="1"/>
  <c r="H29" i="19" s="1"/>
  <c r="I29" i="19" s="1"/>
  <c r="J29" i="19" s="1"/>
  <c r="K29" i="19" s="1"/>
  <c r="L29" i="19" s="1"/>
  <c r="M29" i="19" s="1"/>
  <c r="N29" i="19" s="1"/>
  <c r="O29" i="19" s="1"/>
  <c r="P29" i="19" s="1"/>
  <c r="Q29" i="19" s="1"/>
  <c r="O21" i="19"/>
  <c r="K21" i="19"/>
  <c r="G21" i="19"/>
  <c r="C21" i="19"/>
  <c r="C20" i="19"/>
  <c r="D20" i="19" s="1"/>
  <c r="E20" i="19" s="1"/>
  <c r="F20" i="19" s="1"/>
  <c r="G20" i="19" s="1"/>
  <c r="H20" i="19" s="1"/>
  <c r="I20" i="19" s="1"/>
  <c r="J20" i="19" s="1"/>
  <c r="K20" i="19" s="1"/>
  <c r="L20" i="19" s="1"/>
  <c r="M20" i="19" s="1"/>
  <c r="N20" i="19" s="1"/>
  <c r="O20" i="19" s="1"/>
  <c r="P20" i="19" s="1"/>
  <c r="L5" i="19"/>
  <c r="H5" i="19"/>
  <c r="D5" i="19"/>
  <c r="C5" i="19"/>
  <c r="C4" i="19"/>
  <c r="D4" i="19" s="1"/>
  <c r="E4" i="19" s="1"/>
  <c r="F4" i="19" s="1"/>
  <c r="G4" i="19" s="1"/>
  <c r="H4" i="19" s="1"/>
  <c r="I4" i="19" s="1"/>
  <c r="J4" i="19" s="1"/>
  <c r="K4" i="19" s="1"/>
  <c r="L4" i="19" s="1"/>
  <c r="M4" i="19" s="1"/>
  <c r="N4" i="19" s="1"/>
  <c r="O4" i="19" s="1"/>
  <c r="P4" i="19" s="1"/>
  <c r="E128" i="19" l="1"/>
  <c r="C128" i="19"/>
  <c r="H128" i="19"/>
  <c r="G90" i="19"/>
  <c r="G95" i="19" s="1"/>
  <c r="G128" i="19"/>
  <c r="F128" i="19"/>
  <c r="F90" i="19"/>
  <c r="D128" i="19"/>
  <c r="B128" i="19"/>
  <c r="H117" i="19"/>
  <c r="H147" i="19"/>
  <c r="B111" i="19"/>
  <c r="F20" i="7"/>
  <c r="F10" i="5"/>
  <c r="F9" i="4"/>
  <c r="J94" i="19"/>
  <c r="L27" i="7"/>
  <c r="J86" i="19"/>
  <c r="J85" i="19" s="1"/>
  <c r="J168" i="19"/>
  <c r="J165" i="19" s="1"/>
  <c r="F111" i="19"/>
  <c r="F110" i="19" s="1"/>
  <c r="E147" i="19"/>
  <c r="J73" i="19"/>
  <c r="H73" i="19"/>
  <c r="G111" i="19"/>
  <c r="G110" i="19" s="1"/>
  <c r="F117" i="19"/>
  <c r="C111" i="19"/>
  <c r="K27" i="14"/>
  <c r="D29" i="14"/>
  <c r="E39" i="3"/>
  <c r="E37" i="19"/>
  <c r="E43" i="19" s="1"/>
  <c r="E27" i="19" s="1"/>
  <c r="E124" i="19" s="1"/>
  <c r="E63" i="19"/>
  <c r="E69" i="19" s="1"/>
  <c r="E53" i="19" s="1"/>
  <c r="E161" i="19" s="1"/>
  <c r="L21" i="19"/>
  <c r="M5" i="19"/>
  <c r="I5" i="19"/>
  <c r="E5" i="19"/>
  <c r="H21" i="19"/>
  <c r="O5" i="19"/>
  <c r="D21" i="19"/>
  <c r="G5" i="19"/>
  <c r="M21" i="19"/>
  <c r="I21" i="19"/>
  <c r="B21" i="19"/>
  <c r="E21" i="19"/>
  <c r="F95" i="19"/>
  <c r="F99" i="19" s="1"/>
  <c r="F104" i="19" s="1"/>
  <c r="G147" i="19"/>
  <c r="N5" i="19"/>
  <c r="J5" i="19"/>
  <c r="F5" i="19"/>
  <c r="B5" i="19"/>
  <c r="D111" i="19"/>
  <c r="H111" i="19"/>
  <c r="E73" i="19"/>
  <c r="E90" i="19" s="1"/>
  <c r="E95" i="19" s="1"/>
  <c r="E99" i="19" s="1"/>
  <c r="E104" i="19" s="1"/>
  <c r="I73" i="19"/>
  <c r="I90" i="19" s="1"/>
  <c r="I95" i="19" s="1"/>
  <c r="C27" i="19"/>
  <c r="C124" i="19" s="1"/>
  <c r="C123" i="19" s="1"/>
  <c r="B53" i="19"/>
  <c r="B161" i="19" s="1"/>
  <c r="E117" i="19"/>
  <c r="I117" i="19"/>
  <c r="E111" i="19"/>
  <c r="I111" i="19"/>
  <c r="I110" i="19" s="1"/>
  <c r="G28" i="14"/>
  <c r="G25" i="14" s="1"/>
  <c r="H90" i="19"/>
  <c r="H95" i="19" s="1"/>
  <c r="M8" i="7"/>
  <c r="L7" i="7"/>
  <c r="L6" i="7" s="1"/>
  <c r="K149" i="19"/>
  <c r="K148" i="19" s="1"/>
  <c r="K147" i="19" s="1"/>
  <c r="K75" i="19"/>
  <c r="N14" i="7"/>
  <c r="M13" i="7"/>
  <c r="L81" i="19"/>
  <c r="L155" i="19"/>
  <c r="L154" i="19" s="1"/>
  <c r="C161" i="19"/>
  <c r="C160" i="19" s="1"/>
  <c r="H110" i="19" l="1"/>
  <c r="E20" i="7"/>
  <c r="E10" i="5"/>
  <c r="E9" i="4"/>
  <c r="J90" i="19"/>
  <c r="K168" i="19"/>
  <c r="K165" i="19" s="1"/>
  <c r="K94" i="19"/>
  <c r="K86" i="19"/>
  <c r="K85" i="19" s="1"/>
  <c r="M27" i="7"/>
  <c r="J131" i="19"/>
  <c r="J128" i="19" s="1"/>
  <c r="J91" i="19"/>
  <c r="L27" i="14"/>
  <c r="D63" i="19"/>
  <c r="D69" i="19" s="1"/>
  <c r="D53" i="19" s="1"/>
  <c r="D161" i="19" s="1"/>
  <c r="D37" i="19"/>
  <c r="D43" i="19" s="1"/>
  <c r="D27" i="19" s="1"/>
  <c r="D124" i="19" s="1"/>
  <c r="F29" i="14"/>
  <c r="G39" i="3"/>
  <c r="C122" i="19"/>
  <c r="E110" i="19"/>
  <c r="C159" i="19"/>
  <c r="H28" i="14"/>
  <c r="H25" i="14" s="1"/>
  <c r="K112" i="19"/>
  <c r="K111" i="19" s="1"/>
  <c r="K110" i="19" s="1"/>
  <c r="K74" i="19"/>
  <c r="K73" i="19" s="1"/>
  <c r="L118" i="19"/>
  <c r="L117" i="19" s="1"/>
  <c r="L80" i="19"/>
  <c r="O14" i="7"/>
  <c r="N13" i="7"/>
  <c r="M81" i="19"/>
  <c r="M155" i="19"/>
  <c r="M154" i="19" s="1"/>
  <c r="M7" i="7"/>
  <c r="M6" i="7" s="1"/>
  <c r="N8" i="7"/>
  <c r="L75" i="19"/>
  <c r="L149" i="19"/>
  <c r="L148" i="19" s="1"/>
  <c r="L147" i="19" s="1"/>
  <c r="G20" i="7" l="1"/>
  <c r="G10" i="5"/>
  <c r="G9" i="4"/>
  <c r="J95" i="19"/>
  <c r="K90" i="19"/>
  <c r="K131" i="19"/>
  <c r="K128" i="19" s="1"/>
  <c r="K91" i="19"/>
  <c r="L94" i="19"/>
  <c r="N27" i="7"/>
  <c r="L86" i="19"/>
  <c r="L85" i="19" s="1"/>
  <c r="L168" i="19"/>
  <c r="L165" i="19" s="1"/>
  <c r="M27" i="14"/>
  <c r="F63" i="19"/>
  <c r="F69" i="19" s="1"/>
  <c r="F53" i="19" s="1"/>
  <c r="F161" i="19" s="1"/>
  <c r="F37" i="19"/>
  <c r="F43" i="19" s="1"/>
  <c r="F27" i="19" s="1"/>
  <c r="F124" i="19" s="1"/>
  <c r="G29" i="14"/>
  <c r="H39" i="3"/>
  <c r="H20" i="7" s="1"/>
  <c r="I28" i="14"/>
  <c r="I25" i="14" s="1"/>
  <c r="L112" i="19"/>
  <c r="L111" i="19" s="1"/>
  <c r="L110" i="19" s="1"/>
  <c r="L74" i="19"/>
  <c r="L73" i="19" s="1"/>
  <c r="M118" i="19"/>
  <c r="M117" i="19" s="1"/>
  <c r="M80" i="19"/>
  <c r="N7" i="7"/>
  <c r="N6" i="7" s="1"/>
  <c r="O8" i="7"/>
  <c r="M75" i="19"/>
  <c r="M149" i="19"/>
  <c r="M148" i="19" s="1"/>
  <c r="M147" i="19" s="1"/>
  <c r="O13" i="7"/>
  <c r="P14" i="7"/>
  <c r="N81" i="19"/>
  <c r="N155" i="19"/>
  <c r="N154" i="19" s="1"/>
  <c r="K95" i="19" l="1"/>
  <c r="L90" i="19"/>
  <c r="M94" i="19"/>
  <c r="O27" i="7"/>
  <c r="M168" i="19"/>
  <c r="M165" i="19" s="1"/>
  <c r="M86" i="19"/>
  <c r="M85" i="19" s="1"/>
  <c r="L131" i="19"/>
  <c r="L128" i="19" s="1"/>
  <c r="L91" i="19"/>
  <c r="H10" i="5"/>
  <c r="H9" i="4"/>
  <c r="N27" i="14"/>
  <c r="H29" i="14"/>
  <c r="I39" i="3"/>
  <c r="I20" i="7" s="1"/>
  <c r="G63" i="19"/>
  <c r="G69" i="19" s="1"/>
  <c r="G53" i="19" s="1"/>
  <c r="G37" i="19"/>
  <c r="G43" i="19" s="1"/>
  <c r="G27" i="19" s="1"/>
  <c r="J28" i="14"/>
  <c r="J25" i="14" s="1"/>
  <c r="N118" i="19"/>
  <c r="N117" i="19" s="1"/>
  <c r="N80" i="19"/>
  <c r="M112" i="19"/>
  <c r="M111" i="19" s="1"/>
  <c r="M110" i="19" s="1"/>
  <c r="M74" i="19"/>
  <c r="M73" i="19" s="1"/>
  <c r="P13" i="7"/>
  <c r="Q14" i="7"/>
  <c r="R14" i="7" s="1"/>
  <c r="O155" i="19"/>
  <c r="O154" i="19" s="1"/>
  <c r="O81" i="19"/>
  <c r="P8" i="7"/>
  <c r="O7" i="7"/>
  <c r="O6" i="7" s="1"/>
  <c r="N75" i="19"/>
  <c r="N149" i="19"/>
  <c r="N148" i="19" s="1"/>
  <c r="N147" i="19" s="1"/>
  <c r="E5" i="7"/>
  <c r="F5" i="7" s="1"/>
  <c r="G5" i="7" s="1"/>
  <c r="H5" i="7" s="1"/>
  <c r="I5" i="7" s="1"/>
  <c r="J5" i="7" s="1"/>
  <c r="K5" i="7" s="1"/>
  <c r="L5" i="7" s="1"/>
  <c r="M5" i="7" s="1"/>
  <c r="N5" i="7" s="1"/>
  <c r="O5" i="7" s="1"/>
  <c r="P5" i="7" s="1"/>
  <c r="Q5" i="7" s="1"/>
  <c r="D5" i="7"/>
  <c r="O51" i="13"/>
  <c r="N51" i="13"/>
  <c r="L51" i="13"/>
  <c r="K51" i="13"/>
  <c r="I51" i="13"/>
  <c r="G51" i="13"/>
  <c r="E51" i="13"/>
  <c r="D51" i="13"/>
  <c r="C51" i="13"/>
  <c r="D50" i="13"/>
  <c r="E50" i="13" s="1"/>
  <c r="F50" i="13" s="1"/>
  <c r="G50" i="13" s="1"/>
  <c r="H50" i="13" s="1"/>
  <c r="I50" i="13" s="1"/>
  <c r="J50" i="13" s="1"/>
  <c r="K50" i="13" s="1"/>
  <c r="L50" i="13" s="1"/>
  <c r="M50" i="13" s="1"/>
  <c r="N50" i="13" s="1"/>
  <c r="O50" i="13" s="1"/>
  <c r="C14" i="6"/>
  <c r="F13" i="6"/>
  <c r="G13" i="6"/>
  <c r="H13" i="6"/>
  <c r="I13" i="6"/>
  <c r="J13" i="6"/>
  <c r="K13" i="6"/>
  <c r="L13" i="6"/>
  <c r="M13" i="6"/>
  <c r="N13" i="6"/>
  <c r="O13" i="6"/>
  <c r="P13" i="6"/>
  <c r="Q13" i="6"/>
  <c r="C10" i="4"/>
  <c r="D21" i="12"/>
  <c r="C21" i="12"/>
  <c r="D30" i="12"/>
  <c r="C30" i="12"/>
  <c r="N24" i="12"/>
  <c r="P29" i="3" s="1"/>
  <c r="P30" i="3" s="1"/>
  <c r="L24" i="12"/>
  <c r="N29" i="3" s="1"/>
  <c r="N30" i="3" s="1"/>
  <c r="D24" i="12"/>
  <c r="F29" i="3" s="1"/>
  <c r="F30" i="3" s="1"/>
  <c r="C24" i="12"/>
  <c r="E29" i="3" s="1"/>
  <c r="E30" i="3" s="1"/>
  <c r="D17" i="12"/>
  <c r="E17" i="12" s="1"/>
  <c r="F17" i="12" s="1"/>
  <c r="G17" i="12" s="1"/>
  <c r="H17" i="12" s="1"/>
  <c r="I17" i="12" s="1"/>
  <c r="J17" i="12" s="1"/>
  <c r="K17" i="12" s="1"/>
  <c r="L17" i="12" s="1"/>
  <c r="M17" i="12" s="1"/>
  <c r="N17" i="12" s="1"/>
  <c r="O17" i="12" s="1"/>
  <c r="Q81" i="19" l="1"/>
  <c r="Q155" i="19"/>
  <c r="Q154" i="19" s="1"/>
  <c r="R13" i="7"/>
  <c r="L95" i="19"/>
  <c r="M90" i="19"/>
  <c r="P27" i="7"/>
  <c r="N86" i="19"/>
  <c r="N85" i="19" s="1"/>
  <c r="N94" i="19"/>
  <c r="N168" i="19"/>
  <c r="N165" i="19" s="1"/>
  <c r="M91" i="19"/>
  <c r="M131" i="19"/>
  <c r="M128" i="19" s="1"/>
  <c r="O27" i="14"/>
  <c r="I10" i="5"/>
  <c r="I9" i="4"/>
  <c r="G124" i="19"/>
  <c r="G161" i="19"/>
  <c r="I29" i="14"/>
  <c r="J39" i="3"/>
  <c r="J20" i="7" s="1"/>
  <c r="H63" i="19"/>
  <c r="H69" i="19" s="1"/>
  <c r="H53" i="19" s="1"/>
  <c r="H37" i="19"/>
  <c r="H43" i="19" s="1"/>
  <c r="H27" i="19" s="1"/>
  <c r="K28" i="14"/>
  <c r="K25" i="14" s="1"/>
  <c r="Q8" i="7"/>
  <c r="R8" i="7" s="1"/>
  <c r="P7" i="7"/>
  <c r="P6" i="7" s="1"/>
  <c r="O149" i="19"/>
  <c r="O148" i="19" s="1"/>
  <c r="O147" i="19" s="1"/>
  <c r="O75" i="19"/>
  <c r="O118" i="19"/>
  <c r="O117" i="19" s="1"/>
  <c r="O80" i="19"/>
  <c r="N112" i="19"/>
  <c r="N111" i="19" s="1"/>
  <c r="N110" i="19" s="1"/>
  <c r="N74" i="19"/>
  <c r="N73" i="19" s="1"/>
  <c r="Q13" i="7"/>
  <c r="P81" i="19"/>
  <c r="P155" i="19"/>
  <c r="P154" i="19" s="1"/>
  <c r="Q118" i="19" l="1"/>
  <c r="Q117" i="19" s="1"/>
  <c r="Q80" i="19"/>
  <c r="R7" i="7"/>
  <c r="R6" i="7" s="1"/>
  <c r="R23" i="7" s="1"/>
  <c r="R28" i="7" s="1"/>
  <c r="Q149" i="19"/>
  <c r="Q148" i="19" s="1"/>
  <c r="Q147" i="19" s="1"/>
  <c r="Q75" i="19"/>
  <c r="N90" i="19"/>
  <c r="N95" i="19" s="1"/>
  <c r="M95" i="19"/>
  <c r="N131" i="19"/>
  <c r="N128" i="19" s="1"/>
  <c r="N91" i="19"/>
  <c r="Q27" i="7"/>
  <c r="O86" i="19"/>
  <c r="O85" i="19" s="1"/>
  <c r="O94" i="19"/>
  <c r="O168" i="19"/>
  <c r="O165" i="19" s="1"/>
  <c r="J9" i="4"/>
  <c r="J10" i="5"/>
  <c r="P27" i="14"/>
  <c r="H124" i="19"/>
  <c r="H161" i="19"/>
  <c r="J29" i="14"/>
  <c r="K39" i="3"/>
  <c r="K20" i="7" s="1"/>
  <c r="I63" i="19"/>
  <c r="I69" i="19" s="1"/>
  <c r="I53" i="19" s="1"/>
  <c r="I37" i="19"/>
  <c r="I43" i="19" s="1"/>
  <c r="I27" i="19" s="1"/>
  <c r="L28" i="14"/>
  <c r="L25" i="14" s="1"/>
  <c r="Q7" i="7"/>
  <c r="Q6" i="7" s="1"/>
  <c r="P75" i="19"/>
  <c r="P149" i="19"/>
  <c r="P148" i="19" s="1"/>
  <c r="P147" i="19" s="1"/>
  <c r="O112" i="19"/>
  <c r="O111" i="19" s="1"/>
  <c r="O110" i="19" s="1"/>
  <c r="O74" i="19"/>
  <c r="O73" i="19" s="1"/>
  <c r="P118" i="19"/>
  <c r="P117" i="19" s="1"/>
  <c r="P80" i="19"/>
  <c r="C28" i="4"/>
  <c r="Q74" i="19" l="1"/>
  <c r="Q73" i="19" s="1"/>
  <c r="Q90" i="19" s="1"/>
  <c r="Q95" i="19" s="1"/>
  <c r="Q112" i="19"/>
  <c r="Q111" i="19" s="1"/>
  <c r="Q110" i="19" s="1"/>
  <c r="O131" i="19"/>
  <c r="O128" i="19" s="1"/>
  <c r="O91" i="19"/>
  <c r="O90" i="19"/>
  <c r="P86" i="19"/>
  <c r="P85" i="19" s="1"/>
  <c r="P168" i="19"/>
  <c r="P165" i="19" s="1"/>
  <c r="P94" i="19"/>
  <c r="K9" i="4"/>
  <c r="K10" i="5"/>
  <c r="Q27" i="14"/>
  <c r="I124" i="19"/>
  <c r="I161" i="19"/>
  <c r="K29" i="14"/>
  <c r="L39" i="3"/>
  <c r="L20" i="7" s="1"/>
  <c r="J63" i="19"/>
  <c r="J69" i="19" s="1"/>
  <c r="J53" i="19" s="1"/>
  <c r="J37" i="19"/>
  <c r="J43" i="19" s="1"/>
  <c r="J27" i="19" s="1"/>
  <c r="M28" i="14"/>
  <c r="M25" i="14" s="1"/>
  <c r="P112" i="19"/>
  <c r="P111" i="19" s="1"/>
  <c r="P110" i="19" s="1"/>
  <c r="P74" i="19"/>
  <c r="P73" i="19" s="1"/>
  <c r="P90" i="19" l="1"/>
  <c r="P131" i="19"/>
  <c r="P128" i="19" s="1"/>
  <c r="P91" i="19"/>
  <c r="O95" i="19"/>
  <c r="L10" i="5"/>
  <c r="L9" i="4"/>
  <c r="J161" i="19"/>
  <c r="K63" i="19"/>
  <c r="K69" i="19" s="1"/>
  <c r="K53" i="19" s="1"/>
  <c r="K37" i="19"/>
  <c r="K43" i="19" s="1"/>
  <c r="K27" i="19" s="1"/>
  <c r="L29" i="14"/>
  <c r="M39" i="3"/>
  <c r="M20" i="7" s="1"/>
  <c r="J124" i="19"/>
  <c r="N28" i="14"/>
  <c r="N25" i="14" s="1"/>
  <c r="P95" i="19" l="1"/>
  <c r="M10" i="5"/>
  <c r="M9" i="4"/>
  <c r="E19" i="3"/>
  <c r="K124" i="19"/>
  <c r="K161" i="19"/>
  <c r="M29" i="14"/>
  <c r="N39" i="3"/>
  <c r="N20" i="7" s="1"/>
  <c r="L63" i="19"/>
  <c r="L69" i="19" s="1"/>
  <c r="L53" i="19" s="1"/>
  <c r="L37" i="19"/>
  <c r="L43" i="19" s="1"/>
  <c r="L27" i="19" s="1"/>
  <c r="O28" i="14"/>
  <c r="O25" i="14" s="1"/>
  <c r="F51" i="13"/>
  <c r="D19" i="3"/>
  <c r="N9" i="4" l="1"/>
  <c r="N10" i="5"/>
  <c r="E21" i="12"/>
  <c r="N29" i="14"/>
  <c r="O39" i="3"/>
  <c r="O20" i="7" s="1"/>
  <c r="M63" i="19"/>
  <c r="M69" i="19" s="1"/>
  <c r="M53" i="19" s="1"/>
  <c r="M37" i="19"/>
  <c r="M43" i="19" s="1"/>
  <c r="M27" i="19" s="1"/>
  <c r="L124" i="19"/>
  <c r="L161" i="19"/>
  <c r="P28" i="14"/>
  <c r="P25" i="14" s="1"/>
  <c r="J51" i="13"/>
  <c r="O9" i="4" l="1"/>
  <c r="O10" i="5"/>
  <c r="E24" i="12"/>
  <c r="G29" i="3" s="1"/>
  <c r="G30" i="3" s="1"/>
  <c r="O29" i="14"/>
  <c r="P39" i="3"/>
  <c r="P20" i="7" s="1"/>
  <c r="M124" i="19"/>
  <c r="M161" i="19"/>
  <c r="N63" i="19"/>
  <c r="N69" i="19" s="1"/>
  <c r="N53" i="19" s="1"/>
  <c r="N37" i="19"/>
  <c r="N43" i="19" s="1"/>
  <c r="N27" i="19" s="1"/>
  <c r="D12" i="3"/>
  <c r="H51" i="13"/>
  <c r="M51" i="13"/>
  <c r="Q28" i="14"/>
  <c r="Q25" i="14" s="1"/>
  <c r="H24" i="12"/>
  <c r="J29" i="3" s="1"/>
  <c r="J30" i="3" s="1"/>
  <c r="F24" i="12"/>
  <c r="H29" i="3" s="1"/>
  <c r="H30" i="3" s="1"/>
  <c r="P10" i="5" l="1"/>
  <c r="P9" i="4"/>
  <c r="G24" i="12"/>
  <c r="I29" i="3" s="1"/>
  <c r="I30" i="3" s="1"/>
  <c r="E18" i="12"/>
  <c r="D18" i="12"/>
  <c r="F37" i="3" s="1"/>
  <c r="E30" i="12"/>
  <c r="N124" i="19"/>
  <c r="N161" i="19"/>
  <c r="P29" i="14"/>
  <c r="Q39" i="3"/>
  <c r="Q20" i="7" s="1"/>
  <c r="O63" i="19"/>
  <c r="O69" i="19" s="1"/>
  <c r="O53" i="19" s="1"/>
  <c r="O37" i="19"/>
  <c r="O43" i="19" s="1"/>
  <c r="O27" i="19" s="1"/>
  <c r="Q29" i="14"/>
  <c r="R39" i="3"/>
  <c r="J24" i="12"/>
  <c r="L29" i="3" s="1"/>
  <c r="L30" i="3" s="1"/>
  <c r="Q63" i="19" l="1"/>
  <c r="Q69" i="19" s="1"/>
  <c r="Q53" i="19" s="1"/>
  <c r="Q161" i="19" s="1"/>
  <c r="R9" i="4"/>
  <c r="Q37" i="19"/>
  <c r="Q43" i="19" s="1"/>
  <c r="Q27" i="19" s="1"/>
  <c r="Q124" i="19" s="1"/>
  <c r="R20" i="7"/>
  <c r="R10" i="5"/>
  <c r="Q11" i="19" s="1"/>
  <c r="G37" i="3"/>
  <c r="E12" i="12"/>
  <c r="Q10" i="5"/>
  <c r="Q9" i="4"/>
  <c r="C18" i="12"/>
  <c r="G28" i="12"/>
  <c r="H28" i="12" s="1"/>
  <c r="I28" i="12" s="1"/>
  <c r="J28" i="12" s="1"/>
  <c r="K28" i="12" s="1"/>
  <c r="L28" i="12" s="1"/>
  <c r="M28" i="12" s="1"/>
  <c r="N28" i="12" s="1"/>
  <c r="O28" i="12" s="1"/>
  <c r="P28" i="12" s="1"/>
  <c r="I24" i="12"/>
  <c r="K29" i="3" s="1"/>
  <c r="K30" i="3" s="1"/>
  <c r="O161" i="19"/>
  <c r="P63" i="19"/>
  <c r="P69" i="19" s="1"/>
  <c r="P53" i="19" s="1"/>
  <c r="P37" i="19"/>
  <c r="P43" i="19" s="1"/>
  <c r="P27" i="19" s="1"/>
  <c r="R28" i="3"/>
  <c r="O124" i="19"/>
  <c r="R8" i="5" l="1"/>
  <c r="R10" i="4"/>
  <c r="Q123" i="19"/>
  <c r="Q122" i="19" s="1"/>
  <c r="Q127" i="19" s="1"/>
  <c r="Q132" i="19" s="1"/>
  <c r="Q87" i="19"/>
  <c r="Q160" i="19"/>
  <c r="Q159" i="19" s="1"/>
  <c r="Q164" i="19" s="1"/>
  <c r="Q169" i="19" s="1"/>
  <c r="E37" i="3"/>
  <c r="R30" i="7"/>
  <c r="R14" i="6"/>
  <c r="R12" i="6" s="1"/>
  <c r="K24" i="12"/>
  <c r="M29" i="3" s="1"/>
  <c r="M30" i="3" s="1"/>
  <c r="P124" i="19"/>
  <c r="P161" i="19"/>
  <c r="R11" i="4"/>
  <c r="R12" i="4" s="1"/>
  <c r="R14" i="4" s="1"/>
  <c r="G21" i="12"/>
  <c r="I37" i="3" s="1"/>
  <c r="Q8" i="19" l="1"/>
  <c r="Q51" i="19"/>
  <c r="Q50" i="19" s="1"/>
  <c r="Q25" i="19"/>
  <c r="Q24" i="19" s="1"/>
  <c r="R7" i="5"/>
  <c r="Q134" i="19"/>
  <c r="Q97" i="19"/>
  <c r="Q171" i="19"/>
  <c r="R27" i="5"/>
  <c r="R29" i="5" s="1"/>
  <c r="R28" i="5" s="1"/>
  <c r="R31" i="5" s="1"/>
  <c r="O24" i="12"/>
  <c r="Q29" i="3" s="1"/>
  <c r="Q30" i="3" s="1"/>
  <c r="M24" i="12"/>
  <c r="O29" i="3" s="1"/>
  <c r="O30" i="3" s="1"/>
  <c r="R29" i="7" l="1"/>
  <c r="R32" i="7" s="1"/>
  <c r="R37" i="7" s="1"/>
  <c r="Q135" i="19"/>
  <c r="Q98" i="19"/>
  <c r="Q96" i="19" s="1"/>
  <c r="Q99" i="19" s="1"/>
  <c r="Q104" i="19" s="1"/>
  <c r="Q172" i="19"/>
  <c r="Q170" i="19" s="1"/>
  <c r="Q173" i="19" s="1"/>
  <c r="Q178" i="19" s="1"/>
  <c r="Q133" i="19"/>
  <c r="Q136" i="19" s="1"/>
  <c r="Q141" i="19" s="1"/>
  <c r="R46" i="5"/>
  <c r="R32" i="5"/>
  <c r="R42" i="5" s="1"/>
  <c r="R44" i="5" s="1"/>
  <c r="N14" i="18"/>
  <c r="O14" i="18" s="1"/>
  <c r="P14" i="18" s="1"/>
  <c r="Q14" i="18" s="1"/>
  <c r="H13" i="18"/>
  <c r="I13" i="18" s="1"/>
  <c r="J13" i="18" s="1"/>
  <c r="K13" i="18" s="1"/>
  <c r="L13" i="18" s="1"/>
  <c r="M13" i="18" s="1"/>
  <c r="N13" i="18" s="1"/>
  <c r="O13" i="18" s="1"/>
  <c r="P13" i="18" s="1"/>
  <c r="Q13" i="18" s="1"/>
  <c r="G13" i="18"/>
  <c r="C11" i="18"/>
  <c r="D11" i="18" s="1"/>
  <c r="E11" i="18" s="1"/>
  <c r="F11" i="18" s="1"/>
  <c r="G11" i="18" s="1"/>
  <c r="H11" i="18" s="1"/>
  <c r="I11" i="18" s="1"/>
  <c r="J11" i="18" s="1"/>
  <c r="K11" i="18" s="1"/>
  <c r="L11" i="18" s="1"/>
  <c r="M11" i="18" s="1"/>
  <c r="N11" i="18" s="1"/>
  <c r="O11" i="18" s="1"/>
  <c r="P11" i="18" s="1"/>
  <c r="Q11" i="18" s="1"/>
  <c r="N8" i="18"/>
  <c r="O8" i="18" s="1"/>
  <c r="P8" i="18" s="1"/>
  <c r="N7" i="18"/>
  <c r="O7" i="18" s="1"/>
  <c r="P7" i="18" s="1"/>
  <c r="Q7" i="18" s="1"/>
  <c r="I6" i="18"/>
  <c r="J6" i="18" s="1"/>
  <c r="K6" i="18" s="1"/>
  <c r="L6" i="18" s="1"/>
  <c r="M6" i="18" s="1"/>
  <c r="N6" i="18" s="1"/>
  <c r="O6" i="18" s="1"/>
  <c r="P6" i="18" s="1"/>
  <c r="Q6" i="18" s="1"/>
  <c r="H6" i="18"/>
  <c r="C4" i="18"/>
  <c r="D4" i="18" s="1"/>
  <c r="E4" i="18" s="1"/>
  <c r="F4" i="18" s="1"/>
  <c r="G4" i="18" s="1"/>
  <c r="H4" i="18" s="1"/>
  <c r="I4" i="18" s="1"/>
  <c r="J4" i="18" s="1"/>
  <c r="K4" i="18" s="1"/>
  <c r="L4" i="18" s="1"/>
  <c r="M4" i="18" s="1"/>
  <c r="N4" i="18" s="1"/>
  <c r="O4" i="18" s="1"/>
  <c r="P4" i="18" s="1"/>
  <c r="Q4" i="18" s="1"/>
  <c r="C9" i="10"/>
  <c r="D9" i="10" s="1"/>
  <c r="E9" i="10" s="1"/>
  <c r="F9" i="10" s="1"/>
  <c r="G9" i="10" s="1"/>
  <c r="H9" i="10" s="1"/>
  <c r="I9" i="10" s="1"/>
  <c r="J9" i="10" s="1"/>
  <c r="K9" i="10" s="1"/>
  <c r="L9" i="10" s="1"/>
  <c r="M9" i="10" s="1"/>
  <c r="N9" i="10" s="1"/>
  <c r="O9" i="10" s="1"/>
  <c r="P9" i="10" s="1"/>
  <c r="Q9" i="10" s="1"/>
  <c r="E5" i="6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D5" i="6"/>
  <c r="D21" i="5"/>
  <c r="E21" i="5" s="1"/>
  <c r="F21" i="5" s="1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Q21" i="5" s="1"/>
  <c r="R21" i="5" s="1"/>
  <c r="D3" i="5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Y6" i="4"/>
  <c r="Z6" i="4" s="1"/>
  <c r="T6" i="4"/>
  <c r="U6" i="4" s="1"/>
  <c r="V6" i="4" s="1"/>
  <c r="W6" i="4" s="1"/>
  <c r="X6" i="4" s="1"/>
  <c r="E6" i="4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D6" i="4"/>
  <c r="E33" i="3"/>
  <c r="F33" i="3" s="1"/>
  <c r="G33" i="3" s="1"/>
  <c r="H33" i="3" s="1"/>
  <c r="I33" i="3" s="1"/>
  <c r="J33" i="3" s="1"/>
  <c r="K33" i="3" s="1"/>
  <c r="L33" i="3" s="1"/>
  <c r="M33" i="3" s="1"/>
  <c r="N33" i="3" s="1"/>
  <c r="O33" i="3" s="1"/>
  <c r="P33" i="3" s="1"/>
  <c r="Q33" i="3" s="1"/>
  <c r="D33" i="3"/>
  <c r="E27" i="3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D27" i="3"/>
  <c r="E3" i="3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D3" i="3"/>
  <c r="D29" i="2"/>
  <c r="D18" i="2"/>
  <c r="D17" i="2"/>
  <c r="D16" i="2"/>
  <c r="D15" i="2"/>
  <c r="D4" i="5" l="1"/>
  <c r="E4" i="5"/>
  <c r="F4" i="5"/>
  <c r="G4" i="5"/>
  <c r="H4" i="5"/>
  <c r="I4" i="5"/>
  <c r="J4" i="5"/>
  <c r="K4" i="5"/>
  <c r="L4" i="5"/>
  <c r="M4" i="5"/>
  <c r="N4" i="5"/>
  <c r="O4" i="5"/>
  <c r="P4" i="5"/>
  <c r="C4" i="5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C50" i="3"/>
  <c r="C285" i="8" l="1"/>
  <c r="C282" i="8"/>
  <c r="C280" i="8"/>
  <c r="C258" i="8"/>
  <c r="C256" i="8" s="1"/>
  <c r="C247" i="8"/>
  <c r="C243" i="8"/>
  <c r="C240" i="8"/>
  <c r="C238" i="8"/>
  <c r="C216" i="8"/>
  <c r="C214" i="8" s="1"/>
  <c r="C208" i="8"/>
  <c r="C164" i="8"/>
  <c r="C157" i="8"/>
  <c r="C169" i="8" s="1"/>
  <c r="C155" i="8"/>
  <c r="C132" i="8"/>
  <c r="C127" i="8"/>
  <c r="C120" i="8"/>
  <c r="C118" i="8"/>
  <c r="C42" i="8"/>
  <c r="C37" i="8"/>
  <c r="C19" i="8"/>
  <c r="C9" i="8"/>
  <c r="C4" i="8"/>
  <c r="C18" i="8" s="1"/>
  <c r="C23" i="8" s="1"/>
  <c r="C26" i="8" s="1"/>
  <c r="C39" i="11"/>
  <c r="C19" i="11"/>
  <c r="C9" i="11"/>
  <c r="C23" i="6"/>
  <c r="D39" i="5"/>
  <c r="C39" i="5"/>
  <c r="D34" i="5"/>
  <c r="C34" i="5"/>
  <c r="C28" i="5"/>
  <c r="C23" i="5"/>
  <c r="C22" i="5"/>
  <c r="C51" i="4"/>
  <c r="D54" i="3"/>
  <c r="C6" i="3"/>
  <c r="C5" i="3" s="1"/>
  <c r="C33" i="5" l="1"/>
  <c r="C26" i="5"/>
  <c r="C45" i="5" l="1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C18" i="7"/>
  <c r="D22" i="5" l="1"/>
  <c r="E22" i="5"/>
  <c r="F22" i="5"/>
  <c r="G22" i="5"/>
  <c r="H22" i="5"/>
  <c r="I22" i="5"/>
  <c r="J22" i="5"/>
  <c r="K22" i="5"/>
  <c r="L22" i="5"/>
  <c r="M22" i="5"/>
  <c r="N22" i="5"/>
  <c r="O22" i="5"/>
  <c r="P22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Q23" i="5"/>
  <c r="P23" i="5"/>
  <c r="O23" i="5"/>
  <c r="N23" i="5"/>
  <c r="N26" i="5" s="1"/>
  <c r="M23" i="5"/>
  <c r="L23" i="5"/>
  <c r="K23" i="5"/>
  <c r="J23" i="5"/>
  <c r="I23" i="5"/>
  <c r="H23" i="5"/>
  <c r="G23" i="5"/>
  <c r="F23" i="5"/>
  <c r="E23" i="5"/>
  <c r="D23" i="5"/>
  <c r="O33" i="5" l="1"/>
  <c r="F12" i="5"/>
  <c r="E33" i="5"/>
  <c r="I33" i="5"/>
  <c r="M33" i="5"/>
  <c r="Q33" i="5"/>
  <c r="O26" i="5"/>
  <c r="O45" i="5" s="1"/>
  <c r="K33" i="5"/>
  <c r="K26" i="5"/>
  <c r="K45" i="5" s="1"/>
  <c r="G26" i="5"/>
  <c r="D33" i="5"/>
  <c r="H33" i="5"/>
  <c r="L33" i="5"/>
  <c r="P33" i="5"/>
  <c r="J26" i="5"/>
  <c r="J45" i="5" s="1"/>
  <c r="F26" i="5"/>
  <c r="F45" i="5" s="1"/>
  <c r="G33" i="5"/>
  <c r="D26" i="5"/>
  <c r="D45" i="5" s="1"/>
  <c r="H26" i="5"/>
  <c r="H45" i="5" s="1"/>
  <c r="L26" i="5"/>
  <c r="L45" i="5" s="1"/>
  <c r="P26" i="5"/>
  <c r="P45" i="5" s="1"/>
  <c r="G45" i="5"/>
  <c r="N45" i="5"/>
  <c r="F33" i="5"/>
  <c r="J33" i="5"/>
  <c r="N33" i="5"/>
  <c r="E26" i="5"/>
  <c r="I26" i="5"/>
  <c r="M26" i="5"/>
  <c r="D44" i="4"/>
  <c r="E44" i="4" s="1"/>
  <c r="F44" i="4" s="1"/>
  <c r="G44" i="4" s="1"/>
  <c r="H44" i="4" s="1"/>
  <c r="I44" i="4" s="1"/>
  <c r="J44" i="4" s="1"/>
  <c r="K44" i="4" s="1"/>
  <c r="L44" i="4" s="1"/>
  <c r="M44" i="4" s="1"/>
  <c r="N44" i="4" s="1"/>
  <c r="O44" i="4" s="1"/>
  <c r="P44" i="4" s="1"/>
  <c r="Q44" i="4" s="1"/>
  <c r="R44" i="4" s="1"/>
  <c r="S44" i="4" s="1"/>
  <c r="T44" i="4" s="1"/>
  <c r="U44" i="4" s="1"/>
  <c r="V44" i="4" s="1"/>
  <c r="W44" i="4" s="1"/>
  <c r="X44" i="4" s="1"/>
  <c r="Y44" i="4" s="1"/>
  <c r="Z44" i="4" s="1"/>
  <c r="AA44" i="4" s="1"/>
  <c r="AB44" i="4" s="1"/>
  <c r="AC44" i="4" s="1"/>
  <c r="AD44" i="4" s="1"/>
  <c r="AE44" i="4" s="1"/>
  <c r="AF44" i="4" s="1"/>
  <c r="AG44" i="4" s="1"/>
  <c r="AH44" i="4" s="1"/>
  <c r="G12" i="5" l="1"/>
  <c r="I45" i="5"/>
  <c r="E45" i="5"/>
  <c r="M45" i="5"/>
  <c r="H12" i="5" l="1"/>
  <c r="E102" i="11"/>
  <c r="D102" i="11"/>
  <c r="C102" i="11"/>
  <c r="E96" i="11"/>
  <c r="D96" i="11"/>
  <c r="D106" i="11" s="1"/>
  <c r="C96" i="11"/>
  <c r="E94" i="11"/>
  <c r="D94" i="11"/>
  <c r="C94" i="11"/>
  <c r="E81" i="11"/>
  <c r="E90" i="11" s="1"/>
  <c r="D81" i="11"/>
  <c r="D90" i="11" s="1"/>
  <c r="C81" i="11"/>
  <c r="C90" i="11" s="1"/>
  <c r="E70" i="11"/>
  <c r="D70" i="11"/>
  <c r="C70" i="11"/>
  <c r="E66" i="11"/>
  <c r="D66" i="11"/>
  <c r="D61" i="11" s="1"/>
  <c r="C66" i="11"/>
  <c r="E63" i="11"/>
  <c r="D63" i="11"/>
  <c r="C63" i="11"/>
  <c r="E54" i="11"/>
  <c r="D54" i="11"/>
  <c r="C54" i="11"/>
  <c r="E39" i="11"/>
  <c r="E37" i="11" s="1"/>
  <c r="D39" i="11"/>
  <c r="D37" i="11" s="1"/>
  <c r="C37" i="11"/>
  <c r="E19" i="11"/>
  <c r="D19" i="11"/>
  <c r="E9" i="11"/>
  <c r="D9" i="11"/>
  <c r="E4" i="11"/>
  <c r="D4" i="11"/>
  <c r="C4" i="11"/>
  <c r="T328" i="8"/>
  <c r="S328" i="8"/>
  <c r="R328" i="8"/>
  <c r="Q328" i="8"/>
  <c r="P328" i="8"/>
  <c r="O328" i="8"/>
  <c r="N328" i="8"/>
  <c r="M328" i="8"/>
  <c r="L328" i="8"/>
  <c r="K328" i="8"/>
  <c r="J328" i="8"/>
  <c r="I328" i="8"/>
  <c r="H328" i="8"/>
  <c r="G328" i="8"/>
  <c r="F328" i="8"/>
  <c r="E328" i="8"/>
  <c r="D328" i="8"/>
  <c r="C328" i="8"/>
  <c r="T327" i="8"/>
  <c r="S327" i="8"/>
  <c r="R327" i="8"/>
  <c r="Q327" i="8"/>
  <c r="P327" i="8"/>
  <c r="O327" i="8"/>
  <c r="N327" i="8"/>
  <c r="M327" i="8"/>
  <c r="L327" i="8"/>
  <c r="K327" i="8"/>
  <c r="J327" i="8"/>
  <c r="I327" i="8"/>
  <c r="H327" i="8"/>
  <c r="G327" i="8"/>
  <c r="F327" i="8"/>
  <c r="E327" i="8"/>
  <c r="D327" i="8"/>
  <c r="C327" i="8"/>
  <c r="T326" i="8"/>
  <c r="S326" i="8"/>
  <c r="R326" i="8"/>
  <c r="Q326" i="8"/>
  <c r="P326" i="8"/>
  <c r="O326" i="8"/>
  <c r="N326" i="8"/>
  <c r="M326" i="8"/>
  <c r="L326" i="8"/>
  <c r="K326" i="8"/>
  <c r="J326" i="8"/>
  <c r="I326" i="8"/>
  <c r="H326" i="8"/>
  <c r="G326" i="8"/>
  <c r="F326" i="8"/>
  <c r="E326" i="8"/>
  <c r="D326" i="8"/>
  <c r="C326" i="8"/>
  <c r="C325" i="8" s="1"/>
  <c r="T324" i="8"/>
  <c r="S324" i="8"/>
  <c r="R324" i="8"/>
  <c r="Q324" i="8"/>
  <c r="P324" i="8"/>
  <c r="O324" i="8"/>
  <c r="N324" i="8"/>
  <c r="M324" i="8"/>
  <c r="L324" i="8"/>
  <c r="K324" i="8"/>
  <c r="J324" i="8"/>
  <c r="I324" i="8"/>
  <c r="H324" i="8"/>
  <c r="G324" i="8"/>
  <c r="F324" i="8"/>
  <c r="E324" i="8"/>
  <c r="D324" i="8"/>
  <c r="C324" i="8"/>
  <c r="T323" i="8"/>
  <c r="S323" i="8"/>
  <c r="R323" i="8"/>
  <c r="Q323" i="8"/>
  <c r="P323" i="8"/>
  <c r="O323" i="8"/>
  <c r="N323" i="8"/>
  <c r="M323" i="8"/>
  <c r="L323" i="8"/>
  <c r="K323" i="8"/>
  <c r="J323" i="8"/>
  <c r="I323" i="8"/>
  <c r="H323" i="8"/>
  <c r="G323" i="8"/>
  <c r="F323" i="8"/>
  <c r="E323" i="8"/>
  <c r="D323" i="8"/>
  <c r="C323" i="8"/>
  <c r="C322" i="8" s="1"/>
  <c r="T321" i="8"/>
  <c r="S321" i="8"/>
  <c r="R321" i="8"/>
  <c r="Q321" i="8"/>
  <c r="P321" i="8"/>
  <c r="O321" i="8"/>
  <c r="N321" i="8"/>
  <c r="M321" i="8"/>
  <c r="L321" i="8"/>
  <c r="K321" i="8"/>
  <c r="J321" i="8"/>
  <c r="I321" i="8"/>
  <c r="H321" i="8"/>
  <c r="G321" i="8"/>
  <c r="F321" i="8"/>
  <c r="E321" i="8"/>
  <c r="D321" i="8"/>
  <c r="C321" i="8"/>
  <c r="T318" i="8"/>
  <c r="S318" i="8"/>
  <c r="R318" i="8"/>
  <c r="Q318" i="8"/>
  <c r="P318" i="8"/>
  <c r="O318" i="8"/>
  <c r="N318" i="8"/>
  <c r="M318" i="8"/>
  <c r="L318" i="8"/>
  <c r="K318" i="8"/>
  <c r="J318" i="8"/>
  <c r="I318" i="8"/>
  <c r="H318" i="8"/>
  <c r="G318" i="8"/>
  <c r="F318" i="8"/>
  <c r="E318" i="8"/>
  <c r="D318" i="8"/>
  <c r="C318" i="8"/>
  <c r="T317" i="8"/>
  <c r="S317" i="8"/>
  <c r="R317" i="8"/>
  <c r="Q317" i="8"/>
  <c r="P317" i="8"/>
  <c r="O317" i="8"/>
  <c r="N317" i="8"/>
  <c r="M317" i="8"/>
  <c r="L317" i="8"/>
  <c r="K317" i="8"/>
  <c r="J317" i="8"/>
  <c r="I317" i="8"/>
  <c r="H317" i="8"/>
  <c r="G317" i="8"/>
  <c r="F317" i="8"/>
  <c r="E317" i="8"/>
  <c r="D317" i="8"/>
  <c r="C317" i="8"/>
  <c r="T316" i="8"/>
  <c r="S316" i="8"/>
  <c r="R316" i="8"/>
  <c r="Q316" i="8"/>
  <c r="P316" i="8"/>
  <c r="O316" i="8"/>
  <c r="N316" i="8"/>
  <c r="M316" i="8"/>
  <c r="L316" i="8"/>
  <c r="K316" i="8"/>
  <c r="J316" i="8"/>
  <c r="I316" i="8"/>
  <c r="H316" i="8"/>
  <c r="G316" i="8"/>
  <c r="F316" i="8"/>
  <c r="E316" i="8"/>
  <c r="D316" i="8"/>
  <c r="C316" i="8"/>
  <c r="T315" i="8"/>
  <c r="S315" i="8"/>
  <c r="R315" i="8"/>
  <c r="Q315" i="8"/>
  <c r="P315" i="8"/>
  <c r="O315" i="8"/>
  <c r="N315" i="8"/>
  <c r="M315" i="8"/>
  <c r="L315" i="8"/>
  <c r="K315" i="8"/>
  <c r="J315" i="8"/>
  <c r="I315" i="8"/>
  <c r="H315" i="8"/>
  <c r="G315" i="8"/>
  <c r="F315" i="8"/>
  <c r="E315" i="8"/>
  <c r="D315" i="8"/>
  <c r="C315" i="8"/>
  <c r="T314" i="8"/>
  <c r="S314" i="8"/>
  <c r="R314" i="8"/>
  <c r="Q314" i="8"/>
  <c r="P314" i="8"/>
  <c r="O314" i="8"/>
  <c r="N314" i="8"/>
  <c r="M314" i="8"/>
  <c r="L314" i="8"/>
  <c r="K314" i="8"/>
  <c r="J314" i="8"/>
  <c r="I314" i="8"/>
  <c r="H314" i="8"/>
  <c r="G314" i="8"/>
  <c r="F314" i="8"/>
  <c r="E314" i="8"/>
  <c r="D314" i="8"/>
  <c r="C314" i="8"/>
  <c r="T310" i="8"/>
  <c r="S310" i="8"/>
  <c r="R310" i="8"/>
  <c r="Q310" i="8"/>
  <c r="P310" i="8"/>
  <c r="O310" i="8"/>
  <c r="N310" i="8"/>
  <c r="M310" i="8"/>
  <c r="L310" i="8"/>
  <c r="K310" i="8"/>
  <c r="J310" i="8"/>
  <c r="I310" i="8"/>
  <c r="H310" i="8"/>
  <c r="G310" i="8"/>
  <c r="F310" i="8"/>
  <c r="E310" i="8"/>
  <c r="D310" i="8"/>
  <c r="C310" i="8"/>
  <c r="T308" i="8"/>
  <c r="S308" i="8"/>
  <c r="R308" i="8"/>
  <c r="Q308" i="8"/>
  <c r="P308" i="8"/>
  <c r="O308" i="8"/>
  <c r="N308" i="8"/>
  <c r="M308" i="8"/>
  <c r="L308" i="8"/>
  <c r="K308" i="8"/>
  <c r="J308" i="8"/>
  <c r="I308" i="8"/>
  <c r="H308" i="8"/>
  <c r="G308" i="8"/>
  <c r="F308" i="8"/>
  <c r="E308" i="8"/>
  <c r="D308" i="8"/>
  <c r="C308" i="8"/>
  <c r="T306" i="8"/>
  <c r="S306" i="8"/>
  <c r="R306" i="8"/>
  <c r="Q306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D306" i="8"/>
  <c r="C306" i="8"/>
  <c r="T305" i="8"/>
  <c r="S305" i="8"/>
  <c r="R305" i="8"/>
  <c r="Q305" i="8"/>
  <c r="P305" i="8"/>
  <c r="O305" i="8"/>
  <c r="N305" i="8"/>
  <c r="M305" i="8"/>
  <c r="L305" i="8"/>
  <c r="K305" i="8"/>
  <c r="J305" i="8"/>
  <c r="I305" i="8"/>
  <c r="H305" i="8"/>
  <c r="G305" i="8"/>
  <c r="F305" i="8"/>
  <c r="E305" i="8"/>
  <c r="D305" i="8"/>
  <c r="C305" i="8"/>
  <c r="T303" i="8"/>
  <c r="S303" i="8"/>
  <c r="R303" i="8"/>
  <c r="Q303" i="8"/>
  <c r="P303" i="8"/>
  <c r="O303" i="8"/>
  <c r="N303" i="8"/>
  <c r="M303" i="8"/>
  <c r="L303" i="8"/>
  <c r="K303" i="8"/>
  <c r="J303" i="8"/>
  <c r="I303" i="8"/>
  <c r="H303" i="8"/>
  <c r="G303" i="8"/>
  <c r="F303" i="8"/>
  <c r="E303" i="8"/>
  <c r="D303" i="8"/>
  <c r="C303" i="8"/>
  <c r="T302" i="8"/>
  <c r="S302" i="8"/>
  <c r="R302" i="8"/>
  <c r="Q302" i="8"/>
  <c r="P302" i="8"/>
  <c r="O302" i="8"/>
  <c r="N302" i="8"/>
  <c r="M302" i="8"/>
  <c r="L302" i="8"/>
  <c r="K302" i="8"/>
  <c r="J302" i="8"/>
  <c r="I302" i="8"/>
  <c r="H302" i="8"/>
  <c r="G302" i="8"/>
  <c r="F302" i="8"/>
  <c r="E302" i="8"/>
  <c r="D302" i="8"/>
  <c r="C302" i="8"/>
  <c r="T301" i="8"/>
  <c r="S301" i="8"/>
  <c r="R301" i="8"/>
  <c r="Q301" i="8"/>
  <c r="P301" i="8"/>
  <c r="O301" i="8"/>
  <c r="N301" i="8"/>
  <c r="M301" i="8"/>
  <c r="L301" i="8"/>
  <c r="K301" i="8"/>
  <c r="J301" i="8"/>
  <c r="I301" i="8"/>
  <c r="H301" i="8"/>
  <c r="G301" i="8"/>
  <c r="F301" i="8"/>
  <c r="E301" i="8"/>
  <c r="D301" i="8"/>
  <c r="C301" i="8"/>
  <c r="T300" i="8"/>
  <c r="S300" i="8"/>
  <c r="R300" i="8"/>
  <c r="Q300" i="8"/>
  <c r="P300" i="8"/>
  <c r="O300" i="8"/>
  <c r="N300" i="8"/>
  <c r="M300" i="8"/>
  <c r="L300" i="8"/>
  <c r="K300" i="8"/>
  <c r="J300" i="8"/>
  <c r="I300" i="8"/>
  <c r="H300" i="8"/>
  <c r="G300" i="8"/>
  <c r="F300" i="8"/>
  <c r="E300" i="8"/>
  <c r="D300" i="8"/>
  <c r="C300" i="8"/>
  <c r="T299" i="8"/>
  <c r="S299" i="8"/>
  <c r="R299" i="8"/>
  <c r="Q299" i="8"/>
  <c r="P299" i="8"/>
  <c r="O299" i="8"/>
  <c r="N299" i="8"/>
  <c r="M299" i="8"/>
  <c r="L299" i="8"/>
  <c r="K299" i="8"/>
  <c r="J299" i="8"/>
  <c r="I299" i="8"/>
  <c r="H299" i="8"/>
  <c r="G299" i="8"/>
  <c r="F299" i="8"/>
  <c r="E299" i="8"/>
  <c r="D299" i="8"/>
  <c r="C299" i="8"/>
  <c r="T297" i="8"/>
  <c r="S297" i="8"/>
  <c r="R297" i="8"/>
  <c r="Q297" i="8"/>
  <c r="P297" i="8"/>
  <c r="O297" i="8"/>
  <c r="N297" i="8"/>
  <c r="M297" i="8"/>
  <c r="L297" i="8"/>
  <c r="K297" i="8"/>
  <c r="J297" i="8"/>
  <c r="I297" i="8"/>
  <c r="H297" i="8"/>
  <c r="G297" i="8"/>
  <c r="F297" i="8"/>
  <c r="E297" i="8"/>
  <c r="D297" i="8"/>
  <c r="C297" i="8"/>
  <c r="T285" i="8"/>
  <c r="S285" i="8"/>
  <c r="R285" i="8"/>
  <c r="Q285" i="8"/>
  <c r="P285" i="8"/>
  <c r="O285" i="8"/>
  <c r="N285" i="8"/>
  <c r="M285" i="8"/>
  <c r="L285" i="8"/>
  <c r="K285" i="8"/>
  <c r="J285" i="8"/>
  <c r="I285" i="8"/>
  <c r="H285" i="8"/>
  <c r="G285" i="8"/>
  <c r="F285" i="8"/>
  <c r="E285" i="8"/>
  <c r="D285" i="8"/>
  <c r="T282" i="8"/>
  <c r="S282" i="8"/>
  <c r="R282" i="8"/>
  <c r="Q282" i="8"/>
  <c r="P282" i="8"/>
  <c r="O282" i="8"/>
  <c r="N282" i="8"/>
  <c r="M282" i="8"/>
  <c r="L282" i="8"/>
  <c r="K282" i="8"/>
  <c r="J282" i="8"/>
  <c r="I282" i="8"/>
  <c r="H282" i="8"/>
  <c r="G282" i="8"/>
  <c r="F282" i="8"/>
  <c r="E282" i="8"/>
  <c r="D282" i="8"/>
  <c r="T258" i="8"/>
  <c r="T256" i="8" s="1"/>
  <c r="S258" i="8"/>
  <c r="S256" i="8" s="1"/>
  <c r="R258" i="8"/>
  <c r="R256" i="8" s="1"/>
  <c r="Q258" i="8"/>
  <c r="Q256" i="8" s="1"/>
  <c r="P258" i="8"/>
  <c r="P256" i="8" s="1"/>
  <c r="O258" i="8"/>
  <c r="O256" i="8" s="1"/>
  <c r="N258" i="8"/>
  <c r="N256" i="8" s="1"/>
  <c r="M258" i="8"/>
  <c r="M256" i="8" s="1"/>
  <c r="L258" i="8"/>
  <c r="L256" i="8" s="1"/>
  <c r="K258" i="8"/>
  <c r="K256" i="8" s="1"/>
  <c r="J258" i="8"/>
  <c r="J256" i="8" s="1"/>
  <c r="I258" i="8"/>
  <c r="I256" i="8" s="1"/>
  <c r="H258" i="8"/>
  <c r="H256" i="8" s="1"/>
  <c r="G258" i="8"/>
  <c r="G256" i="8" s="1"/>
  <c r="F258" i="8"/>
  <c r="F256" i="8" s="1"/>
  <c r="E258" i="8"/>
  <c r="E256" i="8" s="1"/>
  <c r="D258" i="8"/>
  <c r="D256" i="8" s="1"/>
  <c r="T247" i="8"/>
  <c r="T329" i="8" s="1"/>
  <c r="S247" i="8"/>
  <c r="S329" i="8" s="1"/>
  <c r="R247" i="8"/>
  <c r="R329" i="8" s="1"/>
  <c r="Q247" i="8"/>
  <c r="Q329" i="8" s="1"/>
  <c r="P247" i="8"/>
  <c r="P329" i="8" s="1"/>
  <c r="O247" i="8"/>
  <c r="O329" i="8" s="1"/>
  <c r="N247" i="8"/>
  <c r="N329" i="8" s="1"/>
  <c r="M247" i="8"/>
  <c r="M329" i="8" s="1"/>
  <c r="L247" i="8"/>
  <c r="L329" i="8" s="1"/>
  <c r="K247" i="8"/>
  <c r="K329" i="8" s="1"/>
  <c r="J247" i="8"/>
  <c r="J329" i="8" s="1"/>
  <c r="I247" i="8"/>
  <c r="I329" i="8" s="1"/>
  <c r="H247" i="8"/>
  <c r="H329" i="8" s="1"/>
  <c r="G247" i="8"/>
  <c r="G329" i="8" s="1"/>
  <c r="F247" i="8"/>
  <c r="F329" i="8" s="1"/>
  <c r="E247" i="8"/>
  <c r="E329" i="8" s="1"/>
  <c r="D247" i="8"/>
  <c r="D329" i="8" s="1"/>
  <c r="C329" i="8"/>
  <c r="T243" i="8"/>
  <c r="S243" i="8"/>
  <c r="R243" i="8"/>
  <c r="Q243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T216" i="8"/>
  <c r="T214" i="8" s="1"/>
  <c r="S216" i="8"/>
  <c r="S214" i="8" s="1"/>
  <c r="R216" i="8"/>
  <c r="R214" i="8" s="1"/>
  <c r="Q216" i="8"/>
  <c r="Q214" i="8" s="1"/>
  <c r="P216" i="8"/>
  <c r="P214" i="8" s="1"/>
  <c r="O216" i="8"/>
  <c r="O214" i="8" s="1"/>
  <c r="N216" i="8"/>
  <c r="N214" i="8" s="1"/>
  <c r="M216" i="8"/>
  <c r="M214" i="8" s="1"/>
  <c r="L216" i="8"/>
  <c r="L214" i="8" s="1"/>
  <c r="K216" i="8"/>
  <c r="K214" i="8" s="1"/>
  <c r="J216" i="8"/>
  <c r="J214" i="8" s="1"/>
  <c r="I216" i="8"/>
  <c r="I214" i="8" s="1"/>
  <c r="H216" i="8"/>
  <c r="H214" i="8" s="1"/>
  <c r="G216" i="8"/>
  <c r="G214" i="8" s="1"/>
  <c r="F216" i="8"/>
  <c r="F214" i="8" s="1"/>
  <c r="E216" i="8"/>
  <c r="E214" i="8" s="1"/>
  <c r="D216" i="8"/>
  <c r="D214" i="8" s="1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C205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C203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C201" i="8" s="1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C194" i="8" s="1"/>
  <c r="C206" i="8" s="1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C192" i="8" s="1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C142" i="8" s="1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T76" i="8"/>
  <c r="T180" i="8" s="1"/>
  <c r="S76" i="8"/>
  <c r="S180" i="8" s="1"/>
  <c r="R76" i="8"/>
  <c r="R180" i="8" s="1"/>
  <c r="Q76" i="8"/>
  <c r="Q180" i="8" s="1"/>
  <c r="P76" i="8"/>
  <c r="P180" i="8" s="1"/>
  <c r="O76" i="8"/>
  <c r="O180" i="8" s="1"/>
  <c r="N76" i="8"/>
  <c r="N180" i="8" s="1"/>
  <c r="M76" i="8"/>
  <c r="M180" i="8" s="1"/>
  <c r="L76" i="8"/>
  <c r="L180" i="8" s="1"/>
  <c r="K76" i="8"/>
  <c r="K180" i="8" s="1"/>
  <c r="J76" i="8"/>
  <c r="J180" i="8" s="1"/>
  <c r="I76" i="8"/>
  <c r="I180" i="8" s="1"/>
  <c r="H76" i="8"/>
  <c r="H180" i="8" s="1"/>
  <c r="G76" i="8"/>
  <c r="G180" i="8" s="1"/>
  <c r="F76" i="8"/>
  <c r="F180" i="8" s="1"/>
  <c r="E76" i="8"/>
  <c r="E180" i="8" s="1"/>
  <c r="D76" i="8"/>
  <c r="D180" i="8" s="1"/>
  <c r="C76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C70" i="8" s="1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AH39" i="4"/>
  <c r="AH43" i="4" s="1"/>
  <c r="AG39" i="4"/>
  <c r="AG43" i="4" s="1"/>
  <c r="AF39" i="4"/>
  <c r="AF43" i="4" s="1"/>
  <c r="AE39" i="4"/>
  <c r="AE43" i="4" s="1"/>
  <c r="AD39" i="4"/>
  <c r="AD43" i="4" s="1"/>
  <c r="AC39" i="4"/>
  <c r="AC43" i="4" s="1"/>
  <c r="AB39" i="4"/>
  <c r="AB43" i="4" s="1"/>
  <c r="AA39" i="4"/>
  <c r="AA43" i="4" s="1"/>
  <c r="Z39" i="4"/>
  <c r="Z43" i="4" s="1"/>
  <c r="Y39" i="4"/>
  <c r="Y43" i="4" s="1"/>
  <c r="X39" i="4"/>
  <c r="X43" i="4" s="1"/>
  <c r="W39" i="4"/>
  <c r="W43" i="4" s="1"/>
  <c r="V39" i="4"/>
  <c r="V43" i="4" s="1"/>
  <c r="U39" i="4"/>
  <c r="U43" i="4" s="1"/>
  <c r="T39" i="4"/>
  <c r="T43" i="4" s="1"/>
  <c r="S39" i="4"/>
  <c r="S43" i="4" s="1"/>
  <c r="R39" i="4"/>
  <c r="R43" i="4" s="1"/>
  <c r="Q39" i="4"/>
  <c r="Q43" i="4" s="1"/>
  <c r="P39" i="4"/>
  <c r="P43" i="4" s="1"/>
  <c r="O39" i="4"/>
  <c r="O43" i="4" s="1"/>
  <c r="N39" i="4"/>
  <c r="N43" i="4" s="1"/>
  <c r="M39" i="4"/>
  <c r="M43" i="4" s="1"/>
  <c r="L39" i="4"/>
  <c r="L43" i="4" s="1"/>
  <c r="K39" i="4"/>
  <c r="K43" i="4" s="1"/>
  <c r="J39" i="4"/>
  <c r="J43" i="4" s="1"/>
  <c r="I39" i="4"/>
  <c r="I43" i="4" s="1"/>
  <c r="H39" i="4"/>
  <c r="H43" i="4" s="1"/>
  <c r="G39" i="4"/>
  <c r="G43" i="4" s="1"/>
  <c r="F39" i="4"/>
  <c r="F43" i="4" s="1"/>
  <c r="E39" i="4"/>
  <c r="E43" i="4" s="1"/>
  <c r="D39" i="4"/>
  <c r="D43" i="4" s="1"/>
  <c r="C39" i="4"/>
  <c r="C24" i="4"/>
  <c r="C13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AH8" i="4"/>
  <c r="AH12" i="4" s="1"/>
  <c r="AG8" i="4"/>
  <c r="AG12" i="4" s="1"/>
  <c r="AF8" i="4"/>
  <c r="AE8" i="4"/>
  <c r="AE12" i="4" s="1"/>
  <c r="AD8" i="4"/>
  <c r="AD12" i="4" s="1"/>
  <c r="AC8" i="4"/>
  <c r="AC12" i="4" s="1"/>
  <c r="AB8" i="4"/>
  <c r="AA8" i="4"/>
  <c r="AA12" i="4" s="1"/>
  <c r="Z8" i="4"/>
  <c r="Z12" i="4" s="1"/>
  <c r="Y8" i="4"/>
  <c r="Y12" i="4" s="1"/>
  <c r="X8" i="4"/>
  <c r="W8" i="4"/>
  <c r="W12" i="4" s="1"/>
  <c r="V8" i="4"/>
  <c r="V12" i="4" s="1"/>
  <c r="U8" i="4"/>
  <c r="U12" i="4" s="1"/>
  <c r="T8" i="4"/>
  <c r="S8" i="4"/>
  <c r="S12" i="4" s="1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I12" i="5" l="1"/>
  <c r="T12" i="4"/>
  <c r="X12" i="4"/>
  <c r="AB12" i="4"/>
  <c r="AF12" i="4"/>
  <c r="C320" i="8"/>
  <c r="C180" i="8"/>
  <c r="C75" i="8"/>
  <c r="C84" i="8" s="1"/>
  <c r="C89" i="8" s="1"/>
  <c r="C92" i="8" s="1"/>
  <c r="C95" i="8" s="1"/>
  <c r="C98" i="8" s="1"/>
  <c r="C43" i="4"/>
  <c r="C45" i="4" s="1"/>
  <c r="D51" i="8"/>
  <c r="H51" i="8"/>
  <c r="H56" i="8" s="1"/>
  <c r="H59" i="8" s="1"/>
  <c r="H62" i="8" s="1"/>
  <c r="H65" i="8" s="1"/>
  <c r="H279" i="8" s="1"/>
  <c r="H273" i="8" s="1"/>
  <c r="L51" i="8"/>
  <c r="L56" i="8" s="1"/>
  <c r="L59" i="8" s="1"/>
  <c r="L62" i="8" s="1"/>
  <c r="L65" i="8" s="1"/>
  <c r="L141" i="8" s="1"/>
  <c r="P51" i="8"/>
  <c r="P56" i="8" s="1"/>
  <c r="P59" i="8" s="1"/>
  <c r="P62" i="8" s="1"/>
  <c r="P65" i="8" s="1"/>
  <c r="P279" i="8" s="1"/>
  <c r="P273" i="8" s="1"/>
  <c r="T51" i="8"/>
  <c r="T56" i="8" s="1"/>
  <c r="T59" i="8" s="1"/>
  <c r="T62" i="8" s="1"/>
  <c r="T65" i="8" s="1"/>
  <c r="E18" i="11"/>
  <c r="E23" i="11" s="1"/>
  <c r="E26" i="11" s="1"/>
  <c r="E29" i="11" s="1"/>
  <c r="E32" i="11" s="1"/>
  <c r="F18" i="8"/>
  <c r="F23" i="8" s="1"/>
  <c r="F26" i="8" s="1"/>
  <c r="F29" i="8" s="1"/>
  <c r="F32" i="8" s="1"/>
  <c r="F104" i="8" s="1"/>
  <c r="J18" i="8"/>
  <c r="J23" i="8" s="1"/>
  <c r="J26" i="8" s="1"/>
  <c r="J29" i="8" s="1"/>
  <c r="J32" i="8" s="1"/>
  <c r="J237" i="8" s="1"/>
  <c r="J231" i="8" s="1"/>
  <c r="N18" i="8"/>
  <c r="N23" i="8" s="1"/>
  <c r="N26" i="8" s="1"/>
  <c r="N29" i="8" s="1"/>
  <c r="N32" i="8" s="1"/>
  <c r="N104" i="8" s="1"/>
  <c r="R18" i="8"/>
  <c r="R23" i="8" s="1"/>
  <c r="R26" i="8" s="1"/>
  <c r="R29" i="8" s="1"/>
  <c r="R32" i="8" s="1"/>
  <c r="J280" i="8"/>
  <c r="F70" i="8"/>
  <c r="J142" i="8"/>
  <c r="R142" i="8"/>
  <c r="F169" i="8"/>
  <c r="J169" i="8"/>
  <c r="N169" i="8"/>
  <c r="R169" i="8"/>
  <c r="G238" i="8"/>
  <c r="K238" i="8"/>
  <c r="O238" i="8"/>
  <c r="E106" i="11"/>
  <c r="E107" i="11" s="1"/>
  <c r="K325" i="8"/>
  <c r="D18" i="11"/>
  <c r="D23" i="11" s="1"/>
  <c r="D26" i="11" s="1"/>
  <c r="D29" i="11" s="1"/>
  <c r="D32" i="11" s="1"/>
  <c r="E61" i="11"/>
  <c r="E73" i="11" s="1"/>
  <c r="C61" i="11"/>
  <c r="C73" i="11" s="1"/>
  <c r="D107" i="11"/>
  <c r="C52" i="4"/>
  <c r="C53" i="4" s="1"/>
  <c r="E13" i="4"/>
  <c r="T280" i="8"/>
  <c r="E142" i="8"/>
  <c r="I142" i="8"/>
  <c r="M142" i="8"/>
  <c r="Q142" i="8"/>
  <c r="E169" i="8"/>
  <c r="I169" i="8"/>
  <c r="M169" i="8"/>
  <c r="Q169" i="8"/>
  <c r="D56" i="8"/>
  <c r="D59" i="8" s="1"/>
  <c r="D62" i="8" s="1"/>
  <c r="D65" i="8" s="1"/>
  <c r="D279" i="8" s="1"/>
  <c r="D273" i="8" s="1"/>
  <c r="J85" i="8"/>
  <c r="R85" i="8"/>
  <c r="F105" i="8"/>
  <c r="J105" i="8"/>
  <c r="N105" i="8"/>
  <c r="R105" i="8"/>
  <c r="F132" i="8"/>
  <c r="J132" i="8"/>
  <c r="N132" i="8"/>
  <c r="R132" i="8"/>
  <c r="H238" i="8"/>
  <c r="C85" i="8"/>
  <c r="G85" i="8"/>
  <c r="K85" i="8"/>
  <c r="O85" i="8"/>
  <c r="S85" i="8"/>
  <c r="E85" i="8"/>
  <c r="I85" i="8"/>
  <c r="M85" i="8"/>
  <c r="Q85" i="8"/>
  <c r="L201" i="8"/>
  <c r="T201" i="8"/>
  <c r="H75" i="8"/>
  <c r="G75" i="8"/>
  <c r="K75" i="8"/>
  <c r="O75" i="8"/>
  <c r="S75" i="8"/>
  <c r="G280" i="8"/>
  <c r="K280" i="8"/>
  <c r="O280" i="8"/>
  <c r="S280" i="8"/>
  <c r="E18" i="8"/>
  <c r="E23" i="8" s="1"/>
  <c r="E26" i="8" s="1"/>
  <c r="E29" i="8" s="1"/>
  <c r="E32" i="8" s="1"/>
  <c r="E104" i="8" s="1"/>
  <c r="I18" i="8"/>
  <c r="I23" i="8" s="1"/>
  <c r="I26" i="8" s="1"/>
  <c r="I29" i="8" s="1"/>
  <c r="I32" i="8" s="1"/>
  <c r="I237" i="8" s="1"/>
  <c r="I231" i="8" s="1"/>
  <c r="M18" i="8"/>
  <c r="M23" i="8" s="1"/>
  <c r="M26" i="8" s="1"/>
  <c r="M29" i="8" s="1"/>
  <c r="M32" i="8" s="1"/>
  <c r="M237" i="8" s="1"/>
  <c r="M231" i="8" s="1"/>
  <c r="Q18" i="8"/>
  <c r="Q23" i="8" s="1"/>
  <c r="Q26" i="8" s="1"/>
  <c r="Q29" i="8" s="1"/>
  <c r="Q32" i="8" s="1"/>
  <c r="Q104" i="8" s="1"/>
  <c r="C51" i="8"/>
  <c r="C56" i="8" s="1"/>
  <c r="C59" i="8" s="1"/>
  <c r="C62" i="8" s="1"/>
  <c r="C65" i="8" s="1"/>
  <c r="C279" i="8" s="1"/>
  <c r="C273" i="8" s="1"/>
  <c r="C290" i="8" s="1"/>
  <c r="G51" i="8"/>
  <c r="G56" i="8" s="1"/>
  <c r="G59" i="8" s="1"/>
  <c r="G62" i="8" s="1"/>
  <c r="G65" i="8" s="1"/>
  <c r="G279" i="8" s="1"/>
  <c r="G273" i="8" s="1"/>
  <c r="K51" i="8"/>
  <c r="K56" i="8" s="1"/>
  <c r="K59" i="8" s="1"/>
  <c r="K62" i="8" s="1"/>
  <c r="K65" i="8" s="1"/>
  <c r="K279" i="8" s="1"/>
  <c r="K273" i="8" s="1"/>
  <c r="O51" i="8"/>
  <c r="O56" i="8" s="1"/>
  <c r="O59" i="8" s="1"/>
  <c r="O62" i="8" s="1"/>
  <c r="O65" i="8" s="1"/>
  <c r="O141" i="8" s="1"/>
  <c r="S51" i="8"/>
  <c r="S56" i="8" s="1"/>
  <c r="S59" i="8" s="1"/>
  <c r="S62" i="8" s="1"/>
  <c r="S65" i="8" s="1"/>
  <c r="S279" i="8" s="1"/>
  <c r="S273" i="8" s="1"/>
  <c r="C105" i="8"/>
  <c r="G105" i="8"/>
  <c r="K105" i="8"/>
  <c r="O105" i="8"/>
  <c r="S105" i="8"/>
  <c r="E105" i="8"/>
  <c r="I105" i="8"/>
  <c r="M105" i="8"/>
  <c r="Q105" i="8"/>
  <c r="E132" i="8"/>
  <c r="I132" i="8"/>
  <c r="M132" i="8"/>
  <c r="Q132" i="8"/>
  <c r="J194" i="8"/>
  <c r="R194" i="8"/>
  <c r="J238" i="8"/>
  <c r="N238" i="8"/>
  <c r="R238" i="8"/>
  <c r="L238" i="8"/>
  <c r="D280" i="8"/>
  <c r="L280" i="8"/>
  <c r="P280" i="8"/>
  <c r="F280" i="8"/>
  <c r="F325" i="8"/>
  <c r="J325" i="8"/>
  <c r="N325" i="8"/>
  <c r="R325" i="8"/>
  <c r="D325" i="8"/>
  <c r="H325" i="8"/>
  <c r="L325" i="8"/>
  <c r="P325" i="8"/>
  <c r="T325" i="8"/>
  <c r="E70" i="8"/>
  <c r="I70" i="8"/>
  <c r="M70" i="8"/>
  <c r="Q70" i="8"/>
  <c r="D75" i="8"/>
  <c r="L75" i="8"/>
  <c r="P75" i="8"/>
  <c r="T75" i="8"/>
  <c r="C298" i="8"/>
  <c r="C296" i="8" s="1"/>
  <c r="I322" i="8"/>
  <c r="M322" i="8"/>
  <c r="N70" i="8"/>
  <c r="E238" i="8"/>
  <c r="I238" i="8"/>
  <c r="M238" i="8"/>
  <c r="Q238" i="8"/>
  <c r="F298" i="8"/>
  <c r="F296" i="8" s="1"/>
  <c r="J322" i="8"/>
  <c r="R322" i="8"/>
  <c r="F142" i="8"/>
  <c r="N142" i="8"/>
  <c r="D105" i="8"/>
  <c r="H105" i="8"/>
  <c r="L105" i="8"/>
  <c r="P105" i="8"/>
  <c r="T105" i="8"/>
  <c r="G142" i="8"/>
  <c r="K142" i="8"/>
  <c r="O142" i="8"/>
  <c r="S142" i="8"/>
  <c r="E192" i="8"/>
  <c r="I192" i="8"/>
  <c r="M192" i="8"/>
  <c r="Q192" i="8"/>
  <c r="K201" i="8"/>
  <c r="S201" i="8"/>
  <c r="D142" i="8"/>
  <c r="H142" i="8"/>
  <c r="L142" i="8"/>
  <c r="P142" i="8"/>
  <c r="T142" i="8"/>
  <c r="F192" i="8"/>
  <c r="J192" i="8"/>
  <c r="N192" i="8"/>
  <c r="R192" i="8"/>
  <c r="G194" i="8"/>
  <c r="K194" i="8"/>
  <c r="O194" i="8"/>
  <c r="S194" i="8"/>
  <c r="E194" i="8"/>
  <c r="I194" i="8"/>
  <c r="M194" i="8"/>
  <c r="Q194" i="8"/>
  <c r="D201" i="8"/>
  <c r="G298" i="8"/>
  <c r="G296" i="8" s="1"/>
  <c r="K298" i="8"/>
  <c r="K296" i="8" s="1"/>
  <c r="O298" i="8"/>
  <c r="O296" i="8" s="1"/>
  <c r="S298" i="8"/>
  <c r="S296" i="8" s="1"/>
  <c r="E298" i="8"/>
  <c r="E296" i="8" s="1"/>
  <c r="I298" i="8"/>
  <c r="I296" i="8" s="1"/>
  <c r="M298" i="8"/>
  <c r="M296" i="8" s="1"/>
  <c r="Q298" i="8"/>
  <c r="Q296" i="8" s="1"/>
  <c r="S325" i="8"/>
  <c r="D194" i="8"/>
  <c r="H194" i="8"/>
  <c r="L194" i="8"/>
  <c r="P194" i="8"/>
  <c r="T194" i="8"/>
  <c r="T206" i="8" s="1"/>
  <c r="F194" i="8"/>
  <c r="N194" i="8"/>
  <c r="G201" i="8"/>
  <c r="O201" i="8"/>
  <c r="S238" i="8"/>
  <c r="J70" i="8"/>
  <c r="R70" i="8"/>
  <c r="D85" i="8"/>
  <c r="H85" i="8"/>
  <c r="L85" i="8"/>
  <c r="P85" i="8"/>
  <c r="T85" i="8"/>
  <c r="F85" i="8"/>
  <c r="N85" i="8"/>
  <c r="H201" i="8"/>
  <c r="P201" i="8"/>
  <c r="E280" i="8"/>
  <c r="I280" i="8"/>
  <c r="M280" i="8"/>
  <c r="Q280" i="8"/>
  <c r="G322" i="8"/>
  <c r="K322" i="8"/>
  <c r="O322" i="8"/>
  <c r="S322" i="8"/>
  <c r="E322" i="8"/>
  <c r="Q322" i="8"/>
  <c r="G325" i="8"/>
  <c r="O325" i="8"/>
  <c r="D238" i="8"/>
  <c r="P238" i="8"/>
  <c r="T238" i="8"/>
  <c r="F238" i="8"/>
  <c r="N280" i="8"/>
  <c r="R280" i="8"/>
  <c r="H280" i="8"/>
  <c r="N298" i="8"/>
  <c r="N296" i="8" s="1"/>
  <c r="R298" i="8"/>
  <c r="R296" i="8" s="1"/>
  <c r="H298" i="8"/>
  <c r="H296" i="8" s="1"/>
  <c r="L298" i="8"/>
  <c r="L296" i="8" s="1"/>
  <c r="G70" i="8"/>
  <c r="K70" i="8"/>
  <c r="O70" i="8"/>
  <c r="S70" i="8"/>
  <c r="E201" i="8"/>
  <c r="I201" i="8"/>
  <c r="M201" i="8"/>
  <c r="Q201" i="8"/>
  <c r="D298" i="8"/>
  <c r="D296" i="8" s="1"/>
  <c r="P298" i="8"/>
  <c r="P296" i="8" s="1"/>
  <c r="T298" i="8"/>
  <c r="T296" i="8" s="1"/>
  <c r="J298" i="8"/>
  <c r="J296" i="8" s="1"/>
  <c r="D322" i="8"/>
  <c r="H322" i="8"/>
  <c r="L322" i="8"/>
  <c r="P322" i="8"/>
  <c r="T322" i="8"/>
  <c r="F322" i="8"/>
  <c r="N322" i="8"/>
  <c r="D70" i="8"/>
  <c r="H70" i="8"/>
  <c r="L70" i="8"/>
  <c r="P70" i="8"/>
  <c r="T70" i="8"/>
  <c r="F201" i="8"/>
  <c r="J201" i="8"/>
  <c r="N201" i="8"/>
  <c r="R201" i="8"/>
  <c r="E325" i="8"/>
  <c r="I325" i="8"/>
  <c r="M325" i="8"/>
  <c r="Q325" i="8"/>
  <c r="D18" i="8"/>
  <c r="D23" i="8" s="1"/>
  <c r="D26" i="8" s="1"/>
  <c r="D29" i="8" s="1"/>
  <c r="D32" i="8" s="1"/>
  <c r="D237" i="8" s="1"/>
  <c r="D231" i="8" s="1"/>
  <c r="H18" i="8"/>
  <c r="H23" i="8" s="1"/>
  <c r="H26" i="8" s="1"/>
  <c r="H29" i="8" s="1"/>
  <c r="H32" i="8" s="1"/>
  <c r="H104" i="8" s="1"/>
  <c r="L18" i="8"/>
  <c r="L23" i="8" s="1"/>
  <c r="L26" i="8" s="1"/>
  <c r="L29" i="8" s="1"/>
  <c r="L32" i="8" s="1"/>
  <c r="L237" i="8" s="1"/>
  <c r="L231" i="8" s="1"/>
  <c r="P18" i="8"/>
  <c r="P23" i="8" s="1"/>
  <c r="P26" i="8" s="1"/>
  <c r="P29" i="8" s="1"/>
  <c r="P32" i="8" s="1"/>
  <c r="P104" i="8" s="1"/>
  <c r="T18" i="8"/>
  <c r="T23" i="8" s="1"/>
  <c r="T26" i="8" s="1"/>
  <c r="T29" i="8" s="1"/>
  <c r="T32" i="8" s="1"/>
  <c r="T237" i="8" s="1"/>
  <c r="T231" i="8" s="1"/>
  <c r="F51" i="8"/>
  <c r="F56" i="8" s="1"/>
  <c r="F59" i="8" s="1"/>
  <c r="F62" i="8" s="1"/>
  <c r="F65" i="8" s="1"/>
  <c r="F279" i="8" s="1"/>
  <c r="F273" i="8" s="1"/>
  <c r="J51" i="8"/>
  <c r="J56" i="8" s="1"/>
  <c r="J59" i="8" s="1"/>
  <c r="J62" i="8" s="1"/>
  <c r="J65" i="8" s="1"/>
  <c r="J279" i="8" s="1"/>
  <c r="J273" i="8" s="1"/>
  <c r="N51" i="8"/>
  <c r="N56" i="8" s="1"/>
  <c r="N59" i="8" s="1"/>
  <c r="N62" i="8" s="1"/>
  <c r="N65" i="8" s="1"/>
  <c r="N279" i="8" s="1"/>
  <c r="N273" i="8" s="1"/>
  <c r="R51" i="8"/>
  <c r="R56" i="8" s="1"/>
  <c r="R59" i="8" s="1"/>
  <c r="R62" i="8" s="1"/>
  <c r="R65" i="8" s="1"/>
  <c r="R279" i="8" s="1"/>
  <c r="R273" i="8" s="1"/>
  <c r="F75" i="8"/>
  <c r="J75" i="8"/>
  <c r="N75" i="8"/>
  <c r="R75" i="8"/>
  <c r="D132" i="8"/>
  <c r="H132" i="8"/>
  <c r="L132" i="8"/>
  <c r="P132" i="8"/>
  <c r="T132" i="8"/>
  <c r="D169" i="8"/>
  <c r="H169" i="8"/>
  <c r="L169" i="8"/>
  <c r="P169" i="8"/>
  <c r="T169" i="8"/>
  <c r="D192" i="8"/>
  <c r="H192" i="8"/>
  <c r="L192" i="8"/>
  <c r="P192" i="8"/>
  <c r="T192" i="8"/>
  <c r="D45" i="4"/>
  <c r="C29" i="8"/>
  <c r="C32" i="8" s="1"/>
  <c r="C237" i="8" s="1"/>
  <c r="C231" i="8" s="1"/>
  <c r="C250" i="8" s="1"/>
  <c r="G18" i="8"/>
  <c r="G23" i="8" s="1"/>
  <c r="G26" i="8" s="1"/>
  <c r="G29" i="8" s="1"/>
  <c r="G32" i="8" s="1"/>
  <c r="G237" i="8" s="1"/>
  <c r="G231" i="8" s="1"/>
  <c r="K18" i="8"/>
  <c r="K23" i="8" s="1"/>
  <c r="K26" i="8" s="1"/>
  <c r="K29" i="8" s="1"/>
  <c r="K32" i="8" s="1"/>
  <c r="K237" i="8" s="1"/>
  <c r="K231" i="8" s="1"/>
  <c r="O18" i="8"/>
  <c r="O23" i="8" s="1"/>
  <c r="O26" i="8" s="1"/>
  <c r="O29" i="8" s="1"/>
  <c r="O32" i="8" s="1"/>
  <c r="O237" i="8" s="1"/>
  <c r="O231" i="8" s="1"/>
  <c r="S18" i="8"/>
  <c r="S23" i="8" s="1"/>
  <c r="S26" i="8" s="1"/>
  <c r="S29" i="8" s="1"/>
  <c r="S32" i="8" s="1"/>
  <c r="S237" i="8" s="1"/>
  <c r="S231" i="8" s="1"/>
  <c r="E51" i="8"/>
  <c r="E56" i="8" s="1"/>
  <c r="E59" i="8" s="1"/>
  <c r="E62" i="8" s="1"/>
  <c r="E65" i="8" s="1"/>
  <c r="E279" i="8" s="1"/>
  <c r="E273" i="8" s="1"/>
  <c r="I51" i="8"/>
  <c r="I56" i="8" s="1"/>
  <c r="I59" i="8" s="1"/>
  <c r="I62" i="8" s="1"/>
  <c r="I65" i="8" s="1"/>
  <c r="I279" i="8" s="1"/>
  <c r="I273" i="8" s="1"/>
  <c r="M51" i="8"/>
  <c r="M56" i="8" s="1"/>
  <c r="M59" i="8" s="1"/>
  <c r="M62" i="8" s="1"/>
  <c r="M65" i="8" s="1"/>
  <c r="M279" i="8" s="1"/>
  <c r="M273" i="8" s="1"/>
  <c r="Q51" i="8"/>
  <c r="Q56" i="8" s="1"/>
  <c r="Q59" i="8" s="1"/>
  <c r="Q62" i="8" s="1"/>
  <c r="Q65" i="8" s="1"/>
  <c r="Q279" i="8" s="1"/>
  <c r="Q273" i="8" s="1"/>
  <c r="E75" i="8"/>
  <c r="I75" i="8"/>
  <c r="M75" i="8"/>
  <c r="Q75" i="8"/>
  <c r="G132" i="8"/>
  <c r="K132" i="8"/>
  <c r="O132" i="8"/>
  <c r="S132" i="8"/>
  <c r="G169" i="8"/>
  <c r="K169" i="8"/>
  <c r="O169" i="8"/>
  <c r="S169" i="8"/>
  <c r="G192" i="8"/>
  <c r="K192" i="8"/>
  <c r="O192" i="8"/>
  <c r="S192" i="8"/>
  <c r="C18" i="11"/>
  <c r="C23" i="11" s="1"/>
  <c r="C26" i="11" s="1"/>
  <c r="C29" i="11" s="1"/>
  <c r="C32" i="11" s="1"/>
  <c r="D73" i="11"/>
  <c r="C106" i="11"/>
  <c r="C107" i="11" s="1"/>
  <c r="C109" i="11" s="1"/>
  <c r="C185" i="8"/>
  <c r="E185" i="8"/>
  <c r="E179" i="8" s="1"/>
  <c r="G185" i="8"/>
  <c r="G179" i="8" s="1"/>
  <c r="I185" i="8"/>
  <c r="I179" i="8" s="1"/>
  <c r="K185" i="8"/>
  <c r="K179" i="8" s="1"/>
  <c r="M185" i="8"/>
  <c r="M179" i="8" s="1"/>
  <c r="O185" i="8"/>
  <c r="O179" i="8" s="1"/>
  <c r="Q185" i="8"/>
  <c r="Q179" i="8" s="1"/>
  <c r="S185" i="8"/>
  <c r="S179" i="8" s="1"/>
  <c r="D185" i="8"/>
  <c r="D179" i="8" s="1"/>
  <c r="F185" i="8"/>
  <c r="F179" i="8" s="1"/>
  <c r="H185" i="8"/>
  <c r="H179" i="8" s="1"/>
  <c r="J185" i="8"/>
  <c r="J179" i="8" s="1"/>
  <c r="L185" i="8"/>
  <c r="L179" i="8" s="1"/>
  <c r="N185" i="8"/>
  <c r="N179" i="8" s="1"/>
  <c r="P185" i="8"/>
  <c r="P179" i="8" s="1"/>
  <c r="R185" i="8"/>
  <c r="R179" i="8" s="1"/>
  <c r="T185" i="8"/>
  <c r="T179" i="8" s="1"/>
  <c r="N237" i="8"/>
  <c r="N231" i="8" s="1"/>
  <c r="R237" i="8"/>
  <c r="R231" i="8" s="1"/>
  <c r="R104" i="8"/>
  <c r="T279" i="8"/>
  <c r="T273" i="8" s="1"/>
  <c r="T141" i="8"/>
  <c r="F45" i="4"/>
  <c r="H45" i="4"/>
  <c r="J45" i="4"/>
  <c r="L45" i="4"/>
  <c r="N45" i="4"/>
  <c r="P45" i="4"/>
  <c r="R45" i="4"/>
  <c r="T45" i="4"/>
  <c r="V45" i="4"/>
  <c r="X45" i="4"/>
  <c r="Z45" i="4"/>
  <c r="AB45" i="4"/>
  <c r="AD45" i="4"/>
  <c r="AF45" i="4"/>
  <c r="AH45" i="4"/>
  <c r="E45" i="4"/>
  <c r="G45" i="4"/>
  <c r="I45" i="4"/>
  <c r="K45" i="4"/>
  <c r="M45" i="4"/>
  <c r="O45" i="4"/>
  <c r="Q45" i="4"/>
  <c r="S45" i="4"/>
  <c r="U45" i="4"/>
  <c r="W45" i="4"/>
  <c r="Y45" i="4"/>
  <c r="AA45" i="4"/>
  <c r="AC45" i="4"/>
  <c r="AE45" i="4"/>
  <c r="AG45" i="4"/>
  <c r="J12" i="5" l="1"/>
  <c r="C179" i="8"/>
  <c r="C46" i="4"/>
  <c r="D141" i="8"/>
  <c r="D151" i="8" s="1"/>
  <c r="D170" i="8" s="1"/>
  <c r="J104" i="8"/>
  <c r="L279" i="8"/>
  <c r="L273" i="8" s="1"/>
  <c r="H141" i="8"/>
  <c r="G250" i="8"/>
  <c r="P141" i="8"/>
  <c r="P151" i="8" s="1"/>
  <c r="P170" i="8" s="1"/>
  <c r="K290" i="8"/>
  <c r="H151" i="8"/>
  <c r="H170" i="8" s="1"/>
  <c r="S141" i="8"/>
  <c r="S151" i="8" s="1"/>
  <c r="S170" i="8" s="1"/>
  <c r="N84" i="8"/>
  <c r="N89" i="8" s="1"/>
  <c r="N92" i="8" s="1"/>
  <c r="N95" i="8" s="1"/>
  <c r="N98" i="8" s="1"/>
  <c r="O250" i="8"/>
  <c r="K250" i="8"/>
  <c r="G290" i="8"/>
  <c r="Q237" i="8"/>
  <c r="Q231" i="8" s="1"/>
  <c r="Q250" i="8" s="1"/>
  <c r="J290" i="8"/>
  <c r="S290" i="8"/>
  <c r="T290" i="8"/>
  <c r="P237" i="8"/>
  <c r="P231" i="8" s="1"/>
  <c r="P250" i="8" s="1"/>
  <c r="F237" i="8"/>
  <c r="F231" i="8" s="1"/>
  <c r="F250" i="8" s="1"/>
  <c r="F84" i="8"/>
  <c r="F89" i="8" s="1"/>
  <c r="F92" i="8" s="1"/>
  <c r="F95" i="8" s="1"/>
  <c r="F98" i="8" s="1"/>
  <c r="F319" i="8" s="1"/>
  <c r="F313" i="8" s="1"/>
  <c r="N114" i="8"/>
  <c r="N133" i="8" s="1"/>
  <c r="C141" i="8"/>
  <c r="R141" i="8"/>
  <c r="R151" i="8" s="1"/>
  <c r="R170" i="8" s="1"/>
  <c r="N290" i="8"/>
  <c r="T104" i="8"/>
  <c r="T114" i="8" s="1"/>
  <c r="T133" i="8" s="1"/>
  <c r="Q290" i="8"/>
  <c r="Q320" i="8"/>
  <c r="F13" i="4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s="1"/>
  <c r="R13" i="4" s="1"/>
  <c r="S13" i="4" s="1"/>
  <c r="T13" i="4" s="1"/>
  <c r="U13" i="4" s="1"/>
  <c r="V13" i="4" s="1"/>
  <c r="W13" i="4" s="1"/>
  <c r="X13" i="4" s="1"/>
  <c r="Y13" i="4" s="1"/>
  <c r="Z13" i="4" s="1"/>
  <c r="AA13" i="4" s="1"/>
  <c r="AB13" i="4" s="1"/>
  <c r="AC13" i="4" s="1"/>
  <c r="AD13" i="4" s="1"/>
  <c r="AE13" i="4" s="1"/>
  <c r="AF13" i="4" s="1"/>
  <c r="AG13" i="4" s="1"/>
  <c r="AH13" i="4" s="1"/>
  <c r="O279" i="8"/>
  <c r="O273" i="8" s="1"/>
  <c r="O290" i="8" s="1"/>
  <c r="G104" i="8"/>
  <c r="G114" i="8" s="1"/>
  <c r="G133" i="8" s="1"/>
  <c r="E290" i="8"/>
  <c r="H320" i="8"/>
  <c r="C178" i="8"/>
  <c r="C188" i="8" s="1"/>
  <c r="C207" i="8" s="1"/>
  <c r="C209" i="8" s="1"/>
  <c r="K320" i="8"/>
  <c r="Q206" i="8"/>
  <c r="N250" i="8"/>
  <c r="M290" i="8"/>
  <c r="M320" i="8"/>
  <c r="O104" i="8"/>
  <c r="O114" i="8" s="1"/>
  <c r="O133" i="8" s="1"/>
  <c r="J114" i="8"/>
  <c r="J133" i="8" s="1"/>
  <c r="Q84" i="8"/>
  <c r="Q89" i="8" s="1"/>
  <c r="Q92" i="8" s="1"/>
  <c r="Q95" i="8" s="1"/>
  <c r="Q98" i="8" s="1"/>
  <c r="Q319" i="8" s="1"/>
  <c r="Q313" i="8" s="1"/>
  <c r="L320" i="8"/>
  <c r="G206" i="8"/>
  <c r="R320" i="8"/>
  <c r="Q114" i="8"/>
  <c r="Q133" i="8" s="1"/>
  <c r="K141" i="8"/>
  <c r="K151" i="8" s="1"/>
  <c r="K170" i="8" s="1"/>
  <c r="I84" i="8"/>
  <c r="I89" i="8" s="1"/>
  <c r="I92" i="8" s="1"/>
  <c r="I95" i="8" s="1"/>
  <c r="I98" i="8" s="1"/>
  <c r="I178" i="8" s="1"/>
  <c r="I188" i="8" s="1"/>
  <c r="S250" i="8"/>
  <c r="L250" i="8"/>
  <c r="H84" i="8"/>
  <c r="H89" i="8" s="1"/>
  <c r="H92" i="8" s="1"/>
  <c r="H95" i="8" s="1"/>
  <c r="H98" i="8" s="1"/>
  <c r="H178" i="8" s="1"/>
  <c r="H188" i="8" s="1"/>
  <c r="T320" i="8"/>
  <c r="D320" i="8"/>
  <c r="H206" i="8"/>
  <c r="L206" i="8"/>
  <c r="G141" i="8"/>
  <c r="G151" i="8" s="1"/>
  <c r="G170" i="8" s="1"/>
  <c r="E237" i="8"/>
  <c r="E231" i="8" s="1"/>
  <c r="E250" i="8" s="1"/>
  <c r="M250" i="8"/>
  <c r="R290" i="8"/>
  <c r="J206" i="8"/>
  <c r="Q141" i="8"/>
  <c r="Q151" i="8" s="1"/>
  <c r="Q170" i="8" s="1"/>
  <c r="J250" i="8"/>
  <c r="P84" i="8"/>
  <c r="P89" i="8" s="1"/>
  <c r="P92" i="8" s="1"/>
  <c r="P95" i="8" s="1"/>
  <c r="P98" i="8" s="1"/>
  <c r="P319" i="8" s="1"/>
  <c r="P313" i="8" s="1"/>
  <c r="F320" i="8"/>
  <c r="S84" i="8"/>
  <c r="S89" i="8" s="1"/>
  <c r="S92" i="8" s="1"/>
  <c r="S95" i="8" s="1"/>
  <c r="S98" i="8" s="1"/>
  <c r="S178" i="8" s="1"/>
  <c r="S188" i="8" s="1"/>
  <c r="M104" i="8"/>
  <c r="M114" i="8" s="1"/>
  <c r="M133" i="8" s="1"/>
  <c r="P290" i="8"/>
  <c r="R114" i="8"/>
  <c r="R133" i="8" s="1"/>
  <c r="F114" i="8"/>
  <c r="F133" i="8" s="1"/>
  <c r="I290" i="8"/>
  <c r="L84" i="8"/>
  <c r="L89" i="8" s="1"/>
  <c r="L92" i="8" s="1"/>
  <c r="L95" i="8" s="1"/>
  <c r="L98" i="8" s="1"/>
  <c r="L319" i="8" s="1"/>
  <c r="L313" i="8" s="1"/>
  <c r="O84" i="8"/>
  <c r="O89" i="8" s="1"/>
  <c r="O92" i="8" s="1"/>
  <c r="O95" i="8" s="1"/>
  <c r="O98" i="8" s="1"/>
  <c r="O178" i="8" s="1"/>
  <c r="O188" i="8" s="1"/>
  <c r="O320" i="8"/>
  <c r="J320" i="8"/>
  <c r="L290" i="8"/>
  <c r="F290" i="8"/>
  <c r="K84" i="8"/>
  <c r="K89" i="8" s="1"/>
  <c r="K92" i="8" s="1"/>
  <c r="K95" i="8" s="1"/>
  <c r="K98" i="8" s="1"/>
  <c r="I104" i="8"/>
  <c r="I114" i="8" s="1"/>
  <c r="I133" i="8" s="1"/>
  <c r="J141" i="8"/>
  <c r="J151" i="8" s="1"/>
  <c r="J170" i="8" s="1"/>
  <c r="R250" i="8"/>
  <c r="H237" i="8"/>
  <c r="H231" i="8" s="1"/>
  <c r="H250" i="8" s="1"/>
  <c r="I320" i="8"/>
  <c r="T84" i="8"/>
  <c r="T89" i="8" s="1"/>
  <c r="T92" i="8" s="1"/>
  <c r="T95" i="8" s="1"/>
  <c r="T98" i="8" s="1"/>
  <c r="N320" i="8"/>
  <c r="I206" i="8"/>
  <c r="G84" i="8"/>
  <c r="G89" i="8" s="1"/>
  <c r="G92" i="8" s="1"/>
  <c r="G95" i="8" s="1"/>
  <c r="G98" i="8" s="1"/>
  <c r="G319" i="8" s="1"/>
  <c r="G313" i="8" s="1"/>
  <c r="O206" i="8"/>
  <c r="E114" i="8"/>
  <c r="E133" i="8" s="1"/>
  <c r="D250" i="8"/>
  <c r="I141" i="8"/>
  <c r="I151" i="8" s="1"/>
  <c r="I170" i="8" s="1"/>
  <c r="D290" i="8"/>
  <c r="R206" i="8"/>
  <c r="P320" i="8"/>
  <c r="E206" i="8"/>
  <c r="S206" i="8"/>
  <c r="M141" i="8"/>
  <c r="M151" i="8" s="1"/>
  <c r="M170" i="8" s="1"/>
  <c r="K104" i="8"/>
  <c r="K114" i="8" s="1"/>
  <c r="K133" i="8" s="1"/>
  <c r="L151" i="8"/>
  <c r="L170" i="8" s="1"/>
  <c r="P114" i="8"/>
  <c r="P133" i="8" s="1"/>
  <c r="M84" i="8"/>
  <c r="M89" i="8" s="1"/>
  <c r="M92" i="8" s="1"/>
  <c r="M95" i="8" s="1"/>
  <c r="M98" i="8" s="1"/>
  <c r="M319" i="8" s="1"/>
  <c r="M313" i="8" s="1"/>
  <c r="D84" i="8"/>
  <c r="D89" i="8" s="1"/>
  <c r="D92" i="8" s="1"/>
  <c r="D95" i="8" s="1"/>
  <c r="D98" i="8" s="1"/>
  <c r="D319" i="8" s="1"/>
  <c r="D313" i="8" s="1"/>
  <c r="M206" i="8"/>
  <c r="K206" i="8"/>
  <c r="D206" i="8"/>
  <c r="O151" i="8"/>
  <c r="O170" i="8" s="1"/>
  <c r="E141" i="8"/>
  <c r="E151" i="8" s="1"/>
  <c r="E170" i="8" s="1"/>
  <c r="I250" i="8"/>
  <c r="C104" i="8"/>
  <c r="F141" i="8"/>
  <c r="F151" i="8" s="1"/>
  <c r="F170" i="8" s="1"/>
  <c r="H114" i="8"/>
  <c r="H133" i="8" s="1"/>
  <c r="D104" i="8"/>
  <c r="D114" i="8" s="1"/>
  <c r="D133" i="8" s="1"/>
  <c r="E84" i="8"/>
  <c r="E89" i="8" s="1"/>
  <c r="E92" i="8" s="1"/>
  <c r="E95" i="8" s="1"/>
  <c r="E98" i="8" s="1"/>
  <c r="E319" i="8" s="1"/>
  <c r="E313" i="8" s="1"/>
  <c r="G320" i="8"/>
  <c r="P206" i="8"/>
  <c r="T151" i="8"/>
  <c r="T170" i="8" s="1"/>
  <c r="R84" i="8"/>
  <c r="R89" i="8" s="1"/>
  <c r="R92" i="8" s="1"/>
  <c r="R95" i="8" s="1"/>
  <c r="R98" i="8" s="1"/>
  <c r="R319" i="8" s="1"/>
  <c r="R313" i="8" s="1"/>
  <c r="E320" i="8"/>
  <c r="S320" i="8"/>
  <c r="N206" i="8"/>
  <c r="S104" i="8"/>
  <c r="S114" i="8" s="1"/>
  <c r="S133" i="8" s="1"/>
  <c r="J84" i="8"/>
  <c r="J89" i="8" s="1"/>
  <c r="J92" i="8" s="1"/>
  <c r="J95" i="8" s="1"/>
  <c r="J98" i="8" s="1"/>
  <c r="J178" i="8" s="1"/>
  <c r="J188" i="8" s="1"/>
  <c r="T250" i="8"/>
  <c r="F206" i="8"/>
  <c r="N141" i="8"/>
  <c r="N151" i="8" s="1"/>
  <c r="N170" i="8" s="1"/>
  <c r="L104" i="8"/>
  <c r="L114" i="8" s="1"/>
  <c r="L133" i="8" s="1"/>
  <c r="H290" i="8"/>
  <c r="D108" i="11"/>
  <c r="D109" i="11" s="1"/>
  <c r="D50" i="11" s="1"/>
  <c r="D48" i="11" s="1"/>
  <c r="D45" i="11" s="1"/>
  <c r="D52" i="11" s="1"/>
  <c r="D74" i="11" s="1"/>
  <c r="C50" i="11"/>
  <c r="D52" i="4"/>
  <c r="D53" i="4" s="1"/>
  <c r="K12" i="5" l="1"/>
  <c r="C151" i="8"/>
  <c r="C170" i="8" s="1"/>
  <c r="C172" i="8" s="1"/>
  <c r="C269" i="8" s="1"/>
  <c r="C267" i="8" s="1"/>
  <c r="C264" i="8" s="1"/>
  <c r="C271" i="8" s="1"/>
  <c r="C291" i="8" s="1"/>
  <c r="C114" i="8"/>
  <c r="C133" i="8" s="1"/>
  <c r="C135" i="8" s="1"/>
  <c r="C227" i="8" s="1"/>
  <c r="C225" i="8" s="1"/>
  <c r="C222" i="8" s="1"/>
  <c r="C229" i="8" s="1"/>
  <c r="C251" i="8" s="1"/>
  <c r="C48" i="11"/>
  <c r="C45" i="11" s="1"/>
  <c r="C52" i="11" s="1"/>
  <c r="C74" i="11" s="1"/>
  <c r="Q330" i="8"/>
  <c r="P330" i="8"/>
  <c r="L330" i="8"/>
  <c r="R330" i="8"/>
  <c r="M330" i="8"/>
  <c r="S207" i="8"/>
  <c r="E108" i="11"/>
  <c r="E109" i="11" s="1"/>
  <c r="E50" i="11" s="1"/>
  <c r="E48" i="11" s="1"/>
  <c r="E45" i="11" s="1"/>
  <c r="E52" i="11" s="1"/>
  <c r="E74" i="11" s="1"/>
  <c r="Q178" i="8"/>
  <c r="Q188" i="8" s="1"/>
  <c r="Q207" i="8" s="1"/>
  <c r="S319" i="8"/>
  <c r="S313" i="8" s="1"/>
  <c r="S330" i="8" s="1"/>
  <c r="I319" i="8"/>
  <c r="I313" i="8" s="1"/>
  <c r="I330" i="8" s="1"/>
  <c r="F330" i="8"/>
  <c r="C319" i="8"/>
  <c r="C313" i="8" s="1"/>
  <c r="C330" i="8" s="1"/>
  <c r="O207" i="8"/>
  <c r="H207" i="8"/>
  <c r="I207" i="8"/>
  <c r="D171" i="8"/>
  <c r="D172" i="8" s="1"/>
  <c r="E171" i="8" s="1"/>
  <c r="E172" i="8" s="1"/>
  <c r="J207" i="8"/>
  <c r="G330" i="8"/>
  <c r="O319" i="8"/>
  <c r="O313" i="8" s="1"/>
  <c r="O330" i="8" s="1"/>
  <c r="P178" i="8"/>
  <c r="P188" i="8" s="1"/>
  <c r="P207" i="8" s="1"/>
  <c r="D330" i="8"/>
  <c r="H319" i="8"/>
  <c r="H313" i="8" s="1"/>
  <c r="H330" i="8" s="1"/>
  <c r="L178" i="8"/>
  <c r="L188" i="8" s="1"/>
  <c r="L207" i="8" s="1"/>
  <c r="G178" i="8"/>
  <c r="G188" i="8" s="1"/>
  <c r="G207" i="8" s="1"/>
  <c r="T319" i="8"/>
  <c r="T313" i="8" s="1"/>
  <c r="T330" i="8" s="1"/>
  <c r="T178" i="8"/>
  <c r="T188" i="8" s="1"/>
  <c r="T207" i="8" s="1"/>
  <c r="D178" i="8"/>
  <c r="D188" i="8" s="1"/>
  <c r="D207" i="8" s="1"/>
  <c r="K319" i="8"/>
  <c r="K313" i="8" s="1"/>
  <c r="K330" i="8" s="1"/>
  <c r="K178" i="8"/>
  <c r="K188" i="8" s="1"/>
  <c r="K207" i="8" s="1"/>
  <c r="E330" i="8"/>
  <c r="D208" i="8"/>
  <c r="E178" i="8"/>
  <c r="E188" i="8" s="1"/>
  <c r="E207" i="8" s="1"/>
  <c r="M178" i="8"/>
  <c r="M188" i="8" s="1"/>
  <c r="M207" i="8" s="1"/>
  <c r="R178" i="8"/>
  <c r="R188" i="8" s="1"/>
  <c r="R207" i="8" s="1"/>
  <c r="J319" i="8"/>
  <c r="J313" i="8" s="1"/>
  <c r="J330" i="8" s="1"/>
  <c r="F178" i="8"/>
  <c r="F188" i="8" s="1"/>
  <c r="F207" i="8" s="1"/>
  <c r="N319" i="8"/>
  <c r="N313" i="8" s="1"/>
  <c r="N330" i="8" s="1"/>
  <c r="N178" i="8"/>
  <c r="N188" i="8" s="1"/>
  <c r="N207" i="8" s="1"/>
  <c r="E52" i="4"/>
  <c r="E53" i="4" s="1"/>
  <c r="L12" i="5" l="1"/>
  <c r="D134" i="8"/>
  <c r="D135" i="8" s="1"/>
  <c r="D227" i="8" s="1"/>
  <c r="D225" i="8" s="1"/>
  <c r="D222" i="8" s="1"/>
  <c r="D229" i="8" s="1"/>
  <c r="D251" i="8" s="1"/>
  <c r="D209" i="8"/>
  <c r="E208" i="8" s="1"/>
  <c r="E209" i="8" s="1"/>
  <c r="C309" i="8"/>
  <c r="C307" i="8" s="1"/>
  <c r="C304" i="8" s="1"/>
  <c r="C311" i="8" s="1"/>
  <c r="C331" i="8" s="1"/>
  <c r="D269" i="8"/>
  <c r="D267" i="8" s="1"/>
  <c r="D264" i="8" s="1"/>
  <c r="D271" i="8" s="1"/>
  <c r="D291" i="8" s="1"/>
  <c r="E269" i="8"/>
  <c r="E267" i="8" s="1"/>
  <c r="E264" i="8" s="1"/>
  <c r="E271" i="8" s="1"/>
  <c r="E291" i="8" s="1"/>
  <c r="F171" i="8"/>
  <c r="F172" i="8" s="1"/>
  <c r="F52" i="4"/>
  <c r="F53" i="4" s="1"/>
  <c r="M12" i="5" l="1"/>
  <c r="E134" i="8"/>
  <c r="E135" i="8" s="1"/>
  <c r="E227" i="8" s="1"/>
  <c r="E225" i="8" s="1"/>
  <c r="E222" i="8" s="1"/>
  <c r="E229" i="8" s="1"/>
  <c r="E251" i="8" s="1"/>
  <c r="D309" i="8"/>
  <c r="D307" i="8" s="1"/>
  <c r="D304" i="8" s="1"/>
  <c r="D311" i="8" s="1"/>
  <c r="D331" i="8" s="1"/>
  <c r="F208" i="8"/>
  <c r="F209" i="8" s="1"/>
  <c r="G208" i="8" s="1"/>
  <c r="G209" i="8" s="1"/>
  <c r="E309" i="8"/>
  <c r="E307" i="8" s="1"/>
  <c r="E304" i="8" s="1"/>
  <c r="E311" i="8" s="1"/>
  <c r="E331" i="8" s="1"/>
  <c r="F269" i="8"/>
  <c r="F267" i="8" s="1"/>
  <c r="F264" i="8" s="1"/>
  <c r="F271" i="8" s="1"/>
  <c r="F291" i="8" s="1"/>
  <c r="G171" i="8"/>
  <c r="G172" i="8" s="1"/>
  <c r="G52" i="4"/>
  <c r="G53" i="4" s="1"/>
  <c r="N12" i="5" l="1"/>
  <c r="F134" i="8"/>
  <c r="F135" i="8" s="1"/>
  <c r="F227" i="8" s="1"/>
  <c r="F225" i="8" s="1"/>
  <c r="F222" i="8" s="1"/>
  <c r="F229" i="8" s="1"/>
  <c r="F251" i="8" s="1"/>
  <c r="F309" i="8"/>
  <c r="F307" i="8" s="1"/>
  <c r="F304" i="8" s="1"/>
  <c r="F311" i="8" s="1"/>
  <c r="F331" i="8" s="1"/>
  <c r="G309" i="8"/>
  <c r="G307" i="8" s="1"/>
  <c r="G304" i="8" s="1"/>
  <c r="G311" i="8" s="1"/>
  <c r="G331" i="8" s="1"/>
  <c r="H208" i="8"/>
  <c r="H209" i="8" s="1"/>
  <c r="G269" i="8"/>
  <c r="G267" i="8" s="1"/>
  <c r="G264" i="8" s="1"/>
  <c r="G271" i="8" s="1"/>
  <c r="G291" i="8" s="1"/>
  <c r="H171" i="8"/>
  <c r="H172" i="8" s="1"/>
  <c r="H52" i="4"/>
  <c r="H53" i="4" s="1"/>
  <c r="O12" i="5" l="1"/>
  <c r="G134" i="8"/>
  <c r="G135" i="8" s="1"/>
  <c r="G227" i="8" s="1"/>
  <c r="G225" i="8" s="1"/>
  <c r="G222" i="8" s="1"/>
  <c r="G229" i="8" s="1"/>
  <c r="G251" i="8" s="1"/>
  <c r="H134" i="8"/>
  <c r="H135" i="8" s="1"/>
  <c r="H227" i="8" s="1"/>
  <c r="H225" i="8" s="1"/>
  <c r="H222" i="8" s="1"/>
  <c r="H229" i="8" s="1"/>
  <c r="H251" i="8" s="1"/>
  <c r="H269" i="8"/>
  <c r="H267" i="8" s="1"/>
  <c r="H264" i="8" s="1"/>
  <c r="H271" i="8" s="1"/>
  <c r="H291" i="8" s="1"/>
  <c r="I171" i="8"/>
  <c r="I172" i="8" s="1"/>
  <c r="H309" i="8"/>
  <c r="H307" i="8" s="1"/>
  <c r="H304" i="8" s="1"/>
  <c r="H311" i="8" s="1"/>
  <c r="H331" i="8" s="1"/>
  <c r="I208" i="8"/>
  <c r="I209" i="8" s="1"/>
  <c r="I52" i="4"/>
  <c r="I53" i="4" s="1"/>
  <c r="P12" i="5" l="1"/>
  <c r="I134" i="8"/>
  <c r="I135" i="8" s="1"/>
  <c r="I227" i="8" s="1"/>
  <c r="I225" i="8" s="1"/>
  <c r="I222" i="8" s="1"/>
  <c r="I229" i="8" s="1"/>
  <c r="I251" i="8" s="1"/>
  <c r="I309" i="8"/>
  <c r="I307" i="8" s="1"/>
  <c r="I304" i="8" s="1"/>
  <c r="I311" i="8" s="1"/>
  <c r="I331" i="8" s="1"/>
  <c r="J208" i="8"/>
  <c r="J209" i="8" s="1"/>
  <c r="I269" i="8"/>
  <c r="I267" i="8" s="1"/>
  <c r="I264" i="8" s="1"/>
  <c r="I271" i="8" s="1"/>
  <c r="I291" i="8" s="1"/>
  <c r="J171" i="8"/>
  <c r="J172" i="8" s="1"/>
  <c r="J52" i="4"/>
  <c r="J53" i="4" s="1"/>
  <c r="Q12" i="5" l="1"/>
  <c r="R12" i="5" s="1"/>
  <c r="J134" i="8"/>
  <c r="J135" i="8" s="1"/>
  <c r="J227" i="8" s="1"/>
  <c r="J225" i="8" s="1"/>
  <c r="J222" i="8" s="1"/>
  <c r="J229" i="8" s="1"/>
  <c r="J251" i="8" s="1"/>
  <c r="J269" i="8"/>
  <c r="J267" i="8" s="1"/>
  <c r="J264" i="8" s="1"/>
  <c r="J271" i="8" s="1"/>
  <c r="J291" i="8" s="1"/>
  <c r="K171" i="8"/>
  <c r="K172" i="8" s="1"/>
  <c r="J309" i="8"/>
  <c r="J307" i="8" s="1"/>
  <c r="J304" i="8" s="1"/>
  <c r="J311" i="8" s="1"/>
  <c r="J331" i="8" s="1"/>
  <c r="K208" i="8"/>
  <c r="K209" i="8" s="1"/>
  <c r="K52" i="4"/>
  <c r="K53" i="4" s="1"/>
  <c r="K134" i="8" l="1"/>
  <c r="K135" i="8" s="1"/>
  <c r="K227" i="8" s="1"/>
  <c r="K225" i="8" s="1"/>
  <c r="K222" i="8" s="1"/>
  <c r="K229" i="8" s="1"/>
  <c r="K251" i="8" s="1"/>
  <c r="K309" i="8"/>
  <c r="K307" i="8" s="1"/>
  <c r="K304" i="8" s="1"/>
  <c r="K311" i="8" s="1"/>
  <c r="K331" i="8" s="1"/>
  <c r="L208" i="8"/>
  <c r="L209" i="8" s="1"/>
  <c r="K269" i="8"/>
  <c r="K267" i="8" s="1"/>
  <c r="K264" i="8" s="1"/>
  <c r="K271" i="8" s="1"/>
  <c r="K291" i="8" s="1"/>
  <c r="L171" i="8"/>
  <c r="L172" i="8" s="1"/>
  <c r="L52" i="4"/>
  <c r="L53" i="4" s="1"/>
  <c r="L134" i="8" l="1"/>
  <c r="L135" i="8" s="1"/>
  <c r="L227" i="8" s="1"/>
  <c r="L225" i="8" s="1"/>
  <c r="L222" i="8" s="1"/>
  <c r="L229" i="8" s="1"/>
  <c r="L251" i="8" s="1"/>
  <c r="L269" i="8"/>
  <c r="L267" i="8" s="1"/>
  <c r="L264" i="8" s="1"/>
  <c r="L271" i="8" s="1"/>
  <c r="L291" i="8" s="1"/>
  <c r="M171" i="8"/>
  <c r="M172" i="8" s="1"/>
  <c r="L309" i="8"/>
  <c r="L307" i="8" s="1"/>
  <c r="L304" i="8" s="1"/>
  <c r="L311" i="8" s="1"/>
  <c r="L331" i="8" s="1"/>
  <c r="M208" i="8"/>
  <c r="M209" i="8" s="1"/>
  <c r="M52" i="4"/>
  <c r="M53" i="4" s="1"/>
  <c r="M134" i="8" l="1"/>
  <c r="M135" i="8" s="1"/>
  <c r="M227" i="8" s="1"/>
  <c r="M225" i="8" s="1"/>
  <c r="M222" i="8" s="1"/>
  <c r="M229" i="8" s="1"/>
  <c r="M251" i="8" s="1"/>
  <c r="M309" i="8"/>
  <c r="M307" i="8" s="1"/>
  <c r="M304" i="8" s="1"/>
  <c r="M311" i="8" s="1"/>
  <c r="M331" i="8" s="1"/>
  <c r="N208" i="8"/>
  <c r="N209" i="8" s="1"/>
  <c r="M269" i="8"/>
  <c r="M267" i="8" s="1"/>
  <c r="M264" i="8" s="1"/>
  <c r="M271" i="8" s="1"/>
  <c r="M291" i="8" s="1"/>
  <c r="N171" i="8"/>
  <c r="N172" i="8" s="1"/>
  <c r="N52" i="4"/>
  <c r="N53" i="4" s="1"/>
  <c r="N134" i="8" l="1"/>
  <c r="N135" i="8" s="1"/>
  <c r="N227" i="8" s="1"/>
  <c r="N225" i="8" s="1"/>
  <c r="N222" i="8" s="1"/>
  <c r="N229" i="8" s="1"/>
  <c r="N251" i="8" s="1"/>
  <c r="N269" i="8"/>
  <c r="N267" i="8" s="1"/>
  <c r="N264" i="8" s="1"/>
  <c r="N271" i="8" s="1"/>
  <c r="N291" i="8" s="1"/>
  <c r="O171" i="8"/>
  <c r="O172" i="8" s="1"/>
  <c r="N309" i="8"/>
  <c r="N307" i="8" s="1"/>
  <c r="N304" i="8" s="1"/>
  <c r="N311" i="8" s="1"/>
  <c r="N331" i="8" s="1"/>
  <c r="O208" i="8"/>
  <c r="O209" i="8" s="1"/>
  <c r="O52" i="4"/>
  <c r="O53" i="4" s="1"/>
  <c r="O134" i="8" l="1"/>
  <c r="O135" i="8" s="1"/>
  <c r="O227" i="8" s="1"/>
  <c r="O225" i="8" s="1"/>
  <c r="O222" i="8" s="1"/>
  <c r="O229" i="8" s="1"/>
  <c r="O251" i="8" s="1"/>
  <c r="O309" i="8"/>
  <c r="O307" i="8" s="1"/>
  <c r="O304" i="8" s="1"/>
  <c r="O311" i="8" s="1"/>
  <c r="O331" i="8" s="1"/>
  <c r="P208" i="8"/>
  <c r="P209" i="8" s="1"/>
  <c r="O269" i="8"/>
  <c r="O267" i="8" s="1"/>
  <c r="O264" i="8" s="1"/>
  <c r="O271" i="8" s="1"/>
  <c r="O291" i="8" s="1"/>
  <c r="P171" i="8"/>
  <c r="P172" i="8" s="1"/>
  <c r="P52" i="4"/>
  <c r="P53" i="4" s="1"/>
  <c r="P134" i="8" l="1"/>
  <c r="P135" i="8" s="1"/>
  <c r="P227" i="8" s="1"/>
  <c r="P225" i="8" s="1"/>
  <c r="P222" i="8" s="1"/>
  <c r="P229" i="8" s="1"/>
  <c r="P251" i="8" s="1"/>
  <c r="P269" i="8"/>
  <c r="P267" i="8" s="1"/>
  <c r="P264" i="8" s="1"/>
  <c r="P271" i="8" s="1"/>
  <c r="P291" i="8" s="1"/>
  <c r="Q171" i="8"/>
  <c r="Q172" i="8" s="1"/>
  <c r="P309" i="8"/>
  <c r="P307" i="8" s="1"/>
  <c r="P304" i="8" s="1"/>
  <c r="P311" i="8" s="1"/>
  <c r="P331" i="8" s="1"/>
  <c r="Q208" i="8"/>
  <c r="Q209" i="8" s="1"/>
  <c r="Q52" i="4"/>
  <c r="Q53" i="4" s="1"/>
  <c r="Q134" i="8" l="1"/>
  <c r="Q135" i="8" s="1"/>
  <c r="Q227" i="8" s="1"/>
  <c r="Q225" i="8" s="1"/>
  <c r="Q222" i="8" s="1"/>
  <c r="Q229" i="8" s="1"/>
  <c r="Q251" i="8" s="1"/>
  <c r="Q309" i="8"/>
  <c r="Q307" i="8" s="1"/>
  <c r="Q304" i="8" s="1"/>
  <c r="Q311" i="8" s="1"/>
  <c r="Q331" i="8" s="1"/>
  <c r="R208" i="8"/>
  <c r="R209" i="8" s="1"/>
  <c r="Q269" i="8"/>
  <c r="Q267" i="8" s="1"/>
  <c r="Q264" i="8" s="1"/>
  <c r="Q271" i="8" s="1"/>
  <c r="Q291" i="8" s="1"/>
  <c r="R171" i="8"/>
  <c r="R172" i="8" s="1"/>
  <c r="R52" i="4"/>
  <c r="R53" i="4" s="1"/>
  <c r="R134" i="8" l="1"/>
  <c r="R135" i="8" s="1"/>
  <c r="R227" i="8" s="1"/>
  <c r="R225" i="8" s="1"/>
  <c r="R222" i="8" s="1"/>
  <c r="R229" i="8" s="1"/>
  <c r="R251" i="8" s="1"/>
  <c r="R269" i="8"/>
  <c r="R267" i="8" s="1"/>
  <c r="R264" i="8" s="1"/>
  <c r="R271" i="8" s="1"/>
  <c r="R291" i="8" s="1"/>
  <c r="S171" i="8"/>
  <c r="S172" i="8" s="1"/>
  <c r="R309" i="8"/>
  <c r="R307" i="8" s="1"/>
  <c r="R304" i="8" s="1"/>
  <c r="R311" i="8" s="1"/>
  <c r="R331" i="8" s="1"/>
  <c r="S208" i="8"/>
  <c r="S209" i="8" s="1"/>
  <c r="S52" i="4"/>
  <c r="S53" i="4" s="1"/>
  <c r="S14" i="4"/>
  <c r="S134" i="8" l="1"/>
  <c r="S135" i="8" s="1"/>
  <c r="S227" i="8" s="1"/>
  <c r="S225" i="8" s="1"/>
  <c r="S222" i="8" s="1"/>
  <c r="S229" i="8" s="1"/>
  <c r="S251" i="8" s="1"/>
  <c r="S309" i="8"/>
  <c r="S307" i="8" s="1"/>
  <c r="S304" i="8" s="1"/>
  <c r="S311" i="8" s="1"/>
  <c r="S331" i="8" s="1"/>
  <c r="T208" i="8"/>
  <c r="T209" i="8" s="1"/>
  <c r="S269" i="8"/>
  <c r="S267" i="8" s="1"/>
  <c r="S264" i="8" s="1"/>
  <c r="S271" i="8" s="1"/>
  <c r="S291" i="8" s="1"/>
  <c r="T171" i="8"/>
  <c r="T172" i="8" s="1"/>
  <c r="T52" i="4"/>
  <c r="T53" i="4" s="1"/>
  <c r="T14" i="4"/>
  <c r="T134" i="8" l="1"/>
  <c r="T135" i="8" s="1"/>
  <c r="T227" i="8" s="1"/>
  <c r="T225" i="8" s="1"/>
  <c r="T222" i="8" s="1"/>
  <c r="T229" i="8" s="1"/>
  <c r="T251" i="8" s="1"/>
  <c r="T269" i="8"/>
  <c r="T267" i="8" s="1"/>
  <c r="T264" i="8" s="1"/>
  <c r="T271" i="8" s="1"/>
  <c r="T291" i="8" s="1"/>
  <c r="T309" i="8"/>
  <c r="T307" i="8" s="1"/>
  <c r="T304" i="8" s="1"/>
  <c r="T311" i="8" s="1"/>
  <c r="T331" i="8" s="1"/>
  <c r="U52" i="4"/>
  <c r="U53" i="4" s="1"/>
  <c r="U14" i="4"/>
  <c r="V52" i="4" l="1"/>
  <c r="V53" i="4" s="1"/>
  <c r="V14" i="4"/>
  <c r="W52" i="4" l="1"/>
  <c r="W53" i="4" s="1"/>
  <c r="W14" i="4"/>
  <c r="X52" i="4" l="1"/>
  <c r="X53" i="4" s="1"/>
  <c r="X14" i="4"/>
  <c r="Y52" i="4" l="1"/>
  <c r="Y53" i="4" s="1"/>
  <c r="Y14" i="4"/>
  <c r="Z52" i="4" l="1"/>
  <c r="Z53" i="4" s="1"/>
  <c r="Z14" i="4"/>
  <c r="AA52" i="4" l="1"/>
  <c r="AA53" i="4" s="1"/>
  <c r="AA14" i="4"/>
  <c r="AB52" i="4" l="1"/>
  <c r="AB53" i="4" s="1"/>
  <c r="AB14" i="4"/>
  <c r="AC52" i="4" l="1"/>
  <c r="AC53" i="4" s="1"/>
  <c r="AC14" i="4"/>
  <c r="AD52" i="4" l="1"/>
  <c r="AD53" i="4" s="1"/>
  <c r="AD14" i="4"/>
  <c r="AE52" i="4" l="1"/>
  <c r="AE53" i="4" s="1"/>
  <c r="AE14" i="4"/>
  <c r="AF52" i="4" l="1"/>
  <c r="AF53" i="4" s="1"/>
  <c r="AF14" i="4"/>
  <c r="AG52" i="4" l="1"/>
  <c r="AG53" i="4" s="1"/>
  <c r="AG14" i="4"/>
  <c r="AH52" i="4" l="1"/>
  <c r="AH53" i="4" s="1"/>
  <c r="AH14" i="4"/>
  <c r="C54" i="4" l="1"/>
  <c r="C61" i="4" s="1"/>
  <c r="C72" i="4" l="1"/>
  <c r="C64" i="4"/>
  <c r="C67" i="4" s="1"/>
  <c r="C70" i="4" s="1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C42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C36" i="6"/>
  <c r="R48" i="6"/>
  <c r="R55" i="6"/>
  <c r="Q48" i="6"/>
  <c r="Q55" i="6"/>
  <c r="P48" i="6"/>
  <c r="P55" i="6"/>
  <c r="O48" i="6"/>
  <c r="O55" i="6"/>
  <c r="N48" i="6"/>
  <c r="N55" i="6"/>
  <c r="M48" i="6"/>
  <c r="M55" i="6"/>
  <c r="L48" i="6"/>
  <c r="L55" i="6"/>
  <c r="K48" i="6"/>
  <c r="K55" i="6"/>
  <c r="J48" i="6"/>
  <c r="J55" i="6"/>
  <c r="I48" i="6"/>
  <c r="I55" i="6"/>
  <c r="H48" i="6"/>
  <c r="H55" i="6"/>
  <c r="G48" i="6"/>
  <c r="G55" i="6"/>
  <c r="F48" i="6"/>
  <c r="F55" i="6"/>
  <c r="E48" i="6"/>
  <c r="E55" i="6"/>
  <c r="D48" i="6"/>
  <c r="D55" i="6"/>
  <c r="C48" i="6"/>
  <c r="C47" i="6" s="1"/>
  <c r="C55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C7" i="7"/>
  <c r="C24" i="7"/>
  <c r="D7" i="7"/>
  <c r="D24" i="7"/>
  <c r="E7" i="7"/>
  <c r="E24" i="7"/>
  <c r="F7" i="7"/>
  <c r="F13" i="7"/>
  <c r="F24" i="7"/>
  <c r="F29" i="7"/>
  <c r="G7" i="7"/>
  <c r="G13" i="7"/>
  <c r="G24" i="7"/>
  <c r="G29" i="7"/>
  <c r="H7" i="7"/>
  <c r="H13" i="7"/>
  <c r="H24" i="7"/>
  <c r="I7" i="7"/>
  <c r="I13" i="7"/>
  <c r="I24" i="7"/>
  <c r="J24" i="7"/>
  <c r="K24" i="7"/>
  <c r="L24" i="7"/>
  <c r="M24" i="7"/>
  <c r="N24" i="7"/>
  <c r="O24" i="7"/>
  <c r="P24" i="7"/>
  <c r="Q24" i="7"/>
  <c r="C36" i="3"/>
  <c r="Q28" i="3"/>
  <c r="P28" i="3"/>
  <c r="O28" i="3"/>
  <c r="N28" i="3"/>
  <c r="M28" i="3"/>
  <c r="L28" i="3"/>
  <c r="K28" i="3"/>
  <c r="J28" i="3"/>
  <c r="I28" i="3"/>
  <c r="H28" i="3"/>
  <c r="G28" i="3"/>
  <c r="G8" i="5" s="1"/>
  <c r="F28" i="3"/>
  <c r="F8" i="5" s="1"/>
  <c r="E28" i="3"/>
  <c r="D28" i="3"/>
  <c r="C28" i="3"/>
  <c r="Q10" i="3"/>
  <c r="Q21" i="3" s="1"/>
  <c r="Q6" i="3"/>
  <c r="Q5" i="3" s="1"/>
  <c r="Q13" i="3"/>
  <c r="P10" i="3"/>
  <c r="P21" i="3" s="1"/>
  <c r="P6" i="3"/>
  <c r="P5" i="3" s="1"/>
  <c r="P13" i="3"/>
  <c r="P22" i="3" s="1"/>
  <c r="O10" i="3"/>
  <c r="O21" i="3" s="1"/>
  <c r="O6" i="3"/>
  <c r="O5" i="3" s="1"/>
  <c r="O13" i="3"/>
  <c r="O22" i="3" s="1"/>
  <c r="N10" i="3"/>
  <c r="N21" i="3" s="1"/>
  <c r="N6" i="3"/>
  <c r="N5" i="3" s="1"/>
  <c r="N13" i="3"/>
  <c r="N22" i="3" s="1"/>
  <c r="M10" i="3"/>
  <c r="M21" i="3" s="1"/>
  <c r="M6" i="3"/>
  <c r="M5" i="3" s="1"/>
  <c r="M13" i="3"/>
  <c r="L10" i="3"/>
  <c r="L21" i="3" s="1"/>
  <c r="L6" i="3"/>
  <c r="L5" i="3" s="1"/>
  <c r="L13" i="3"/>
  <c r="L22" i="3" s="1"/>
  <c r="K10" i="3"/>
  <c r="K21" i="3" s="1"/>
  <c r="K6" i="3"/>
  <c r="K5" i="3" s="1"/>
  <c r="K13" i="3"/>
  <c r="K22" i="3"/>
  <c r="J10" i="3"/>
  <c r="J21" i="3" s="1"/>
  <c r="J6" i="3"/>
  <c r="J5" i="3" s="1"/>
  <c r="J13" i="3"/>
  <c r="J22" i="3"/>
  <c r="I10" i="3"/>
  <c r="I21" i="3" s="1"/>
  <c r="I6" i="3"/>
  <c r="I5" i="3" s="1"/>
  <c r="I13" i="3"/>
  <c r="I22" i="3" s="1"/>
  <c r="H10" i="3"/>
  <c r="H21" i="3" s="1"/>
  <c r="H6" i="3"/>
  <c r="H5" i="3" s="1"/>
  <c r="H13" i="3"/>
  <c r="H22" i="3" s="1"/>
  <c r="G10" i="3"/>
  <c r="G21" i="3" s="1"/>
  <c r="G6" i="3"/>
  <c r="G5" i="3" s="1"/>
  <c r="G13" i="3"/>
  <c r="F10" i="3"/>
  <c r="F21" i="3" s="1"/>
  <c r="F6" i="3"/>
  <c r="F5" i="3" s="1"/>
  <c r="F13" i="3"/>
  <c r="F22" i="3" s="1"/>
  <c r="E10" i="3"/>
  <c r="E21" i="3" s="1"/>
  <c r="E6" i="3"/>
  <c r="E5" i="3" s="1"/>
  <c r="E13" i="3"/>
  <c r="E22" i="3" s="1"/>
  <c r="D10" i="3"/>
  <c r="D21" i="3" s="1"/>
  <c r="D6" i="3"/>
  <c r="D5" i="3" s="1"/>
  <c r="D13" i="3"/>
  <c r="C10" i="3"/>
  <c r="C21" i="3" s="1"/>
  <c r="C13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K9" i="3"/>
  <c r="P8" i="5" l="1"/>
  <c r="P30" i="7"/>
  <c r="I8" i="5"/>
  <c r="H51" i="19" s="1"/>
  <c r="H50" i="19" s="1"/>
  <c r="H54" i="19" s="1"/>
  <c r="H56" i="19" s="1"/>
  <c r="I30" i="7"/>
  <c r="M8" i="5"/>
  <c r="M30" i="7"/>
  <c r="Q8" i="5"/>
  <c r="Q30" i="7"/>
  <c r="J8" i="5"/>
  <c r="J30" i="7"/>
  <c r="N8" i="5"/>
  <c r="M25" i="19" s="1"/>
  <c r="M24" i="19" s="1"/>
  <c r="M28" i="19" s="1"/>
  <c r="M30" i="19" s="1"/>
  <c r="N30" i="7"/>
  <c r="K8" i="5"/>
  <c r="K30" i="7"/>
  <c r="O8" i="5"/>
  <c r="O30" i="7"/>
  <c r="H8" i="5"/>
  <c r="G25" i="19" s="1"/>
  <c r="G24" i="19" s="1"/>
  <c r="G28" i="19" s="1"/>
  <c r="G30" i="19" s="1"/>
  <c r="H30" i="7"/>
  <c r="L8" i="5"/>
  <c r="L30" i="7"/>
  <c r="B122" i="19"/>
  <c r="B160" i="19"/>
  <c r="B159" i="19" s="1"/>
  <c r="B87" i="19"/>
  <c r="E51" i="19"/>
  <c r="E50" i="19" s="1"/>
  <c r="E54" i="19" s="1"/>
  <c r="E56" i="19" s="1"/>
  <c r="E25" i="19"/>
  <c r="E24" i="19" s="1"/>
  <c r="E28" i="19" s="1"/>
  <c r="E30" i="19" s="1"/>
  <c r="M51" i="19"/>
  <c r="M50" i="19" s="1"/>
  <c r="M54" i="19" s="1"/>
  <c r="M56" i="19" s="1"/>
  <c r="O51" i="19"/>
  <c r="O50" i="19" s="1"/>
  <c r="O54" i="19" s="1"/>
  <c r="O56" i="19" s="1"/>
  <c r="O25" i="19"/>
  <c r="O24" i="19" s="1"/>
  <c r="O28" i="19" s="1"/>
  <c r="O30" i="19" s="1"/>
  <c r="L51" i="19"/>
  <c r="L50" i="19" s="1"/>
  <c r="L54" i="19" s="1"/>
  <c r="L56" i="19" s="1"/>
  <c r="L25" i="19"/>
  <c r="L24" i="19" s="1"/>
  <c r="L28" i="19" s="1"/>
  <c r="L30" i="19" s="1"/>
  <c r="I51" i="19"/>
  <c r="I50" i="19" s="1"/>
  <c r="I54" i="19" s="1"/>
  <c r="I56" i="19" s="1"/>
  <c r="I25" i="19"/>
  <c r="I24" i="19" s="1"/>
  <c r="I28" i="19" s="1"/>
  <c r="I30" i="19" s="1"/>
  <c r="F51" i="19"/>
  <c r="F50" i="19" s="1"/>
  <c r="F54" i="19" s="1"/>
  <c r="F56" i="19" s="1"/>
  <c r="F25" i="19"/>
  <c r="F24" i="19" s="1"/>
  <c r="F28" i="19" s="1"/>
  <c r="F30" i="19" s="1"/>
  <c r="J51" i="19"/>
  <c r="J50" i="19" s="1"/>
  <c r="J54" i="19" s="1"/>
  <c r="J56" i="19" s="1"/>
  <c r="J25" i="19"/>
  <c r="J24" i="19" s="1"/>
  <c r="J28" i="19" s="1"/>
  <c r="J30" i="19" s="1"/>
  <c r="D14" i="6"/>
  <c r="D10" i="4"/>
  <c r="E10" i="4"/>
  <c r="E14" i="6"/>
  <c r="I14" i="6"/>
  <c r="I12" i="6" s="1"/>
  <c r="I10" i="4"/>
  <c r="M14" i="6"/>
  <c r="M12" i="6" s="1"/>
  <c r="M10" i="4"/>
  <c r="Q10" i="4"/>
  <c r="Q14" i="6"/>
  <c r="Q12" i="6" s="1"/>
  <c r="F14" i="6"/>
  <c r="F12" i="6" s="1"/>
  <c r="F10" i="4"/>
  <c r="N14" i="6"/>
  <c r="N12" i="6" s="1"/>
  <c r="N10" i="4"/>
  <c r="G14" i="6"/>
  <c r="G12" i="6" s="1"/>
  <c r="G10" i="4"/>
  <c r="K10" i="4"/>
  <c r="K14" i="6"/>
  <c r="K12" i="6" s="1"/>
  <c r="P10" i="4"/>
  <c r="P14" i="6"/>
  <c r="P12" i="6" s="1"/>
  <c r="C11" i="19"/>
  <c r="D11" i="4"/>
  <c r="D12" i="4" s="1"/>
  <c r="D14" i="4" s="1"/>
  <c r="D8" i="6"/>
  <c r="D6" i="6" s="1"/>
  <c r="C11" i="4"/>
  <c r="C12" i="4" s="1"/>
  <c r="C14" i="4" s="1"/>
  <c r="C8" i="6"/>
  <c r="J10" i="4"/>
  <c r="J14" i="6"/>
  <c r="J12" i="6" s="1"/>
  <c r="O14" i="6"/>
  <c r="O12" i="6" s="1"/>
  <c r="O10" i="4"/>
  <c r="H14" i="6"/>
  <c r="H12" i="6" s="1"/>
  <c r="H10" i="4"/>
  <c r="L14" i="6"/>
  <c r="L12" i="6" s="1"/>
  <c r="L10" i="4"/>
  <c r="D22" i="3"/>
  <c r="D23" i="3" s="1"/>
  <c r="F24" i="3" s="1"/>
  <c r="C60" i="6"/>
  <c r="C62" i="6" s="1"/>
  <c r="D61" i="6" s="1"/>
  <c r="E47" i="6"/>
  <c r="E60" i="6" s="1"/>
  <c r="G47" i="6"/>
  <c r="G60" i="6" s="1"/>
  <c r="I47" i="6"/>
  <c r="I60" i="6" s="1"/>
  <c r="K47" i="6"/>
  <c r="K60" i="6" s="1"/>
  <c r="M47" i="6"/>
  <c r="M60" i="6" s="1"/>
  <c r="O47" i="6"/>
  <c r="O60" i="6" s="1"/>
  <c r="Q47" i="6"/>
  <c r="Q60" i="6" s="1"/>
  <c r="O23" i="7"/>
  <c r="O28" i="7" s="1"/>
  <c r="M23" i="7"/>
  <c r="M28" i="7" s="1"/>
  <c r="I6" i="7"/>
  <c r="I23" i="7" s="1"/>
  <c r="I28" i="7" s="1"/>
  <c r="G6" i="7"/>
  <c r="G23" i="7" s="1"/>
  <c r="G28" i="7" s="1"/>
  <c r="G32" i="7" s="1"/>
  <c r="G37" i="7" s="1"/>
  <c r="D47" i="6"/>
  <c r="D60" i="6" s="1"/>
  <c r="D62" i="6" s="1"/>
  <c r="E61" i="6" s="1"/>
  <c r="E62" i="6" s="1"/>
  <c r="F61" i="6" s="1"/>
  <c r="F47" i="6"/>
  <c r="H47" i="6"/>
  <c r="H60" i="6" s="1"/>
  <c r="J47" i="6"/>
  <c r="J60" i="6" s="1"/>
  <c r="L47" i="6"/>
  <c r="L60" i="6" s="1"/>
  <c r="N47" i="6"/>
  <c r="P47" i="6"/>
  <c r="P60" i="6" s="1"/>
  <c r="C9" i="3"/>
  <c r="C4" i="3" s="1"/>
  <c r="G22" i="3"/>
  <c r="M22" i="3"/>
  <c r="M23" i="3" s="1"/>
  <c r="Q22" i="3"/>
  <c r="Q23" i="3" s="1"/>
  <c r="K23" i="7"/>
  <c r="K28" i="7" s="1"/>
  <c r="C22" i="3"/>
  <c r="C23" i="3" s="1"/>
  <c r="E9" i="3"/>
  <c r="E4" i="3" s="1"/>
  <c r="J9" i="3"/>
  <c r="J4" i="3" s="1"/>
  <c r="H6" i="7"/>
  <c r="H23" i="7" s="1"/>
  <c r="H28" i="7" s="1"/>
  <c r="F6" i="7"/>
  <c r="F23" i="7" s="1"/>
  <c r="F28" i="7" s="1"/>
  <c r="F32" i="7" s="1"/>
  <c r="F37" i="7" s="1"/>
  <c r="O9" i="3"/>
  <c r="O4" i="3" s="1"/>
  <c r="P23" i="7"/>
  <c r="P28" i="7" s="1"/>
  <c r="N23" i="7"/>
  <c r="N28" i="7" s="1"/>
  <c r="L23" i="7"/>
  <c r="L28" i="7" s="1"/>
  <c r="E54" i="3"/>
  <c r="F9" i="3"/>
  <c r="F4" i="3" s="1"/>
  <c r="P9" i="3"/>
  <c r="P4" i="3" s="1"/>
  <c r="H54" i="3"/>
  <c r="Q23" i="7"/>
  <c r="Q28" i="7" s="1"/>
  <c r="H9" i="3"/>
  <c r="H4" i="3" s="1"/>
  <c r="M9" i="3"/>
  <c r="M4" i="3" s="1"/>
  <c r="Q9" i="3"/>
  <c r="K4" i="3"/>
  <c r="N54" i="3"/>
  <c r="F60" i="6"/>
  <c r="N60" i="6"/>
  <c r="R47" i="6"/>
  <c r="R60" i="6" s="1"/>
  <c r="P54" i="3"/>
  <c r="J54" i="3"/>
  <c r="L9" i="3"/>
  <c r="L4" i="3" s="1"/>
  <c r="Q4" i="3"/>
  <c r="K54" i="3"/>
  <c r="N9" i="3"/>
  <c r="N4" i="3" s="1"/>
  <c r="E23" i="3"/>
  <c r="F23" i="3"/>
  <c r="G23" i="3"/>
  <c r="H23" i="3"/>
  <c r="I23" i="3"/>
  <c r="J23" i="3"/>
  <c r="K23" i="3"/>
  <c r="L23" i="3"/>
  <c r="N23" i="3"/>
  <c r="O23" i="3"/>
  <c r="P23" i="3"/>
  <c r="Q54" i="3"/>
  <c r="M54" i="3"/>
  <c r="F54" i="3"/>
  <c r="J23" i="7"/>
  <c r="J28" i="7" s="1"/>
  <c r="D9" i="3"/>
  <c r="D4" i="3" s="1"/>
  <c r="G9" i="3"/>
  <c r="G4" i="3" s="1"/>
  <c r="I9" i="3"/>
  <c r="I4" i="3" s="1"/>
  <c r="P25" i="19" l="1"/>
  <c r="P24" i="19" s="1"/>
  <c r="P51" i="19"/>
  <c r="P50" i="19" s="1"/>
  <c r="G51" i="19"/>
  <c r="G50" i="19" s="1"/>
  <c r="G54" i="19" s="1"/>
  <c r="G56" i="19" s="1"/>
  <c r="N25" i="19"/>
  <c r="N24" i="19" s="1"/>
  <c r="N28" i="19" s="1"/>
  <c r="N30" i="19" s="1"/>
  <c r="D30" i="7"/>
  <c r="K25" i="19"/>
  <c r="K24" i="19" s="1"/>
  <c r="K28" i="19" s="1"/>
  <c r="K30" i="19" s="1"/>
  <c r="K51" i="19"/>
  <c r="K50" i="19" s="1"/>
  <c r="K54" i="19" s="1"/>
  <c r="K56" i="19" s="1"/>
  <c r="N51" i="19"/>
  <c r="N50" i="19" s="1"/>
  <c r="N54" i="19" s="1"/>
  <c r="N56" i="19" s="1"/>
  <c r="H25" i="19"/>
  <c r="H24" i="19" s="1"/>
  <c r="H28" i="19" s="1"/>
  <c r="H30" i="19" s="1"/>
  <c r="M97" i="19"/>
  <c r="M171" i="19"/>
  <c r="M134" i="19"/>
  <c r="N29" i="7"/>
  <c r="N32" i="7" s="1"/>
  <c r="N37" i="7" s="1"/>
  <c r="P97" i="19"/>
  <c r="P171" i="19"/>
  <c r="P134" i="19"/>
  <c r="Q29" i="7"/>
  <c r="Q32" i="7" s="1"/>
  <c r="Q37" i="7" s="1"/>
  <c r="H97" i="19"/>
  <c r="H171" i="19"/>
  <c r="H134" i="19"/>
  <c r="I29" i="7"/>
  <c r="I32" i="7" s="1"/>
  <c r="I37" i="7" s="1"/>
  <c r="J97" i="19"/>
  <c r="J171" i="19"/>
  <c r="J134" i="19"/>
  <c r="K29" i="7"/>
  <c r="K32" i="7" s="1"/>
  <c r="K37" i="7" s="1"/>
  <c r="J29" i="7"/>
  <c r="J32" i="7" s="1"/>
  <c r="J37" i="7" s="1"/>
  <c r="I97" i="19"/>
  <c r="I171" i="19"/>
  <c r="I134" i="19"/>
  <c r="M29" i="7"/>
  <c r="M32" i="7" s="1"/>
  <c r="M37" i="7" s="1"/>
  <c r="L97" i="19"/>
  <c r="L171" i="19"/>
  <c r="L134" i="19"/>
  <c r="P29" i="7"/>
  <c r="P32" i="7" s="1"/>
  <c r="P37" i="7" s="1"/>
  <c r="O97" i="19"/>
  <c r="O171" i="19"/>
  <c r="O134" i="19"/>
  <c r="H29" i="7"/>
  <c r="H32" i="7" s="1"/>
  <c r="H37" i="7" s="1"/>
  <c r="G97" i="19"/>
  <c r="G171" i="19"/>
  <c r="G134" i="19"/>
  <c r="K97" i="19"/>
  <c r="K171" i="19"/>
  <c r="K134" i="19"/>
  <c r="L29" i="7"/>
  <c r="L32" i="7" s="1"/>
  <c r="L37" i="7" s="1"/>
  <c r="O29" i="7"/>
  <c r="O32" i="7" s="1"/>
  <c r="O37" i="7" s="1"/>
  <c r="N97" i="19"/>
  <c r="N134" i="19"/>
  <c r="N171" i="19"/>
  <c r="C29" i="4"/>
  <c r="C6" i="6"/>
  <c r="E30" i="7"/>
  <c r="C30" i="7"/>
  <c r="B98" i="19" s="1"/>
  <c r="C13" i="6"/>
  <c r="C8" i="5"/>
  <c r="C7" i="5" s="1"/>
  <c r="B11" i="19"/>
  <c r="D8" i="5"/>
  <c r="D13" i="6"/>
  <c r="E13" i="6"/>
  <c r="E18" i="6" s="1"/>
  <c r="E8" i="5"/>
  <c r="F62" i="6"/>
  <c r="G61" i="6" s="1"/>
  <c r="G62" i="6" s="1"/>
  <c r="H61" i="6" s="1"/>
  <c r="H62" i="6" s="1"/>
  <c r="I61" i="6" s="1"/>
  <c r="I62" i="6" s="1"/>
  <c r="J61" i="6" s="1"/>
  <c r="J62" i="6" s="1"/>
  <c r="K61" i="6" s="1"/>
  <c r="K62" i="6" s="1"/>
  <c r="L61" i="6" s="1"/>
  <c r="L62" i="6" s="1"/>
  <c r="M61" i="6" s="1"/>
  <c r="M62" i="6" s="1"/>
  <c r="N61" i="6" s="1"/>
  <c r="N62" i="6" s="1"/>
  <c r="O61" i="6" s="1"/>
  <c r="O62" i="6" s="1"/>
  <c r="P61" i="6" s="1"/>
  <c r="P62" i="6" s="1"/>
  <c r="Q61" i="6" s="1"/>
  <c r="Q62" i="6" s="1"/>
  <c r="R61" i="6" s="1"/>
  <c r="R62" i="6" s="1"/>
  <c r="O54" i="3"/>
  <c r="C54" i="3"/>
  <c r="L54" i="3"/>
  <c r="G54" i="3"/>
  <c r="I54" i="3"/>
  <c r="C171" i="19" l="1"/>
  <c r="C97" i="19"/>
  <c r="C134" i="19"/>
  <c r="D97" i="19"/>
  <c r="O98" i="19"/>
  <c r="O96" i="19" s="1"/>
  <c r="O99" i="19" s="1"/>
  <c r="O104" i="19" s="1"/>
  <c r="O135" i="19"/>
  <c r="O133" i="19" s="1"/>
  <c r="O172" i="19"/>
  <c r="O170" i="19" s="1"/>
  <c r="L172" i="19"/>
  <c r="L170" i="19" s="1"/>
  <c r="L98" i="19"/>
  <c r="L96" i="19" s="1"/>
  <c r="L99" i="19" s="1"/>
  <c r="L104" i="19" s="1"/>
  <c r="L135" i="19"/>
  <c r="L133" i="19" s="1"/>
  <c r="H135" i="19"/>
  <c r="H133" i="19" s="1"/>
  <c r="H172" i="19"/>
  <c r="H170" i="19" s="1"/>
  <c r="H98" i="19"/>
  <c r="H96" i="19" s="1"/>
  <c r="H99" i="19" s="1"/>
  <c r="H104" i="19" s="1"/>
  <c r="I98" i="19"/>
  <c r="I96" i="19" s="1"/>
  <c r="I99" i="19" s="1"/>
  <c r="I104" i="19" s="1"/>
  <c r="I135" i="19"/>
  <c r="I133" i="19" s="1"/>
  <c r="I172" i="19"/>
  <c r="I170" i="19" s="1"/>
  <c r="P98" i="19"/>
  <c r="P96" i="19" s="1"/>
  <c r="P99" i="19" s="1"/>
  <c r="P104" i="19" s="1"/>
  <c r="P135" i="19"/>
  <c r="P133" i="19" s="1"/>
  <c r="P172" i="19"/>
  <c r="P170" i="19" s="1"/>
  <c r="J98" i="19"/>
  <c r="J96" i="19" s="1"/>
  <c r="J99" i="19" s="1"/>
  <c r="J104" i="19" s="1"/>
  <c r="J135" i="19"/>
  <c r="J133" i="19" s="1"/>
  <c r="J172" i="19"/>
  <c r="J170" i="19" s="1"/>
  <c r="M135" i="19"/>
  <c r="M133" i="19" s="1"/>
  <c r="M172" i="19"/>
  <c r="M170" i="19" s="1"/>
  <c r="M98" i="19"/>
  <c r="M96" i="19" s="1"/>
  <c r="M99" i="19" s="1"/>
  <c r="M104" i="19" s="1"/>
  <c r="D171" i="19"/>
  <c r="D134" i="19"/>
  <c r="G172" i="19"/>
  <c r="G170" i="19" s="1"/>
  <c r="G135" i="19"/>
  <c r="G133" i="19" s="1"/>
  <c r="G98" i="19"/>
  <c r="G96" i="19" s="1"/>
  <c r="G99" i="19" s="1"/>
  <c r="G104" i="19" s="1"/>
  <c r="N135" i="19"/>
  <c r="N133" i="19" s="1"/>
  <c r="N98" i="19"/>
  <c r="N96" i="19" s="1"/>
  <c r="N99" i="19" s="1"/>
  <c r="N104" i="19" s="1"/>
  <c r="N172" i="19"/>
  <c r="N170" i="19" s="1"/>
  <c r="K172" i="19"/>
  <c r="K170" i="19" s="1"/>
  <c r="K135" i="19"/>
  <c r="K133" i="19" s="1"/>
  <c r="K98" i="19"/>
  <c r="K96" i="19" s="1"/>
  <c r="K99" i="19" s="1"/>
  <c r="K104" i="19" s="1"/>
  <c r="C12" i="6"/>
  <c r="C18" i="6"/>
  <c r="C17" i="7" s="1"/>
  <c r="C31" i="4"/>
  <c r="B25" i="19"/>
  <c r="B24" i="19" s="1"/>
  <c r="B28" i="19" s="1"/>
  <c r="B9" i="19"/>
  <c r="B8" i="19" s="1"/>
  <c r="B12" i="19" s="1"/>
  <c r="B51" i="19"/>
  <c r="B50" i="19" s="1"/>
  <c r="B54" i="19" s="1"/>
  <c r="B97" i="19"/>
  <c r="B96" i="19" s="1"/>
  <c r="B134" i="19"/>
  <c r="B171" i="19"/>
  <c r="C29" i="7"/>
  <c r="D172" i="19"/>
  <c r="D170" i="19" s="1"/>
  <c r="D135" i="19"/>
  <c r="D98" i="19"/>
  <c r="D51" i="19"/>
  <c r="D50" i="19" s="1"/>
  <c r="D54" i="19" s="1"/>
  <c r="D56" i="19" s="1"/>
  <c r="D9" i="19"/>
  <c r="D25" i="19"/>
  <c r="D24" i="19" s="1"/>
  <c r="D28" i="19" s="1"/>
  <c r="D30" i="19" s="1"/>
  <c r="E29" i="7"/>
  <c r="C98" i="19"/>
  <c r="C96" i="19" s="1"/>
  <c r="C135" i="19"/>
  <c r="C133" i="19" s="1"/>
  <c r="C172" i="19"/>
  <c r="D7" i="5"/>
  <c r="D27" i="5" s="1"/>
  <c r="C51" i="19"/>
  <c r="C50" i="19" s="1"/>
  <c r="C54" i="19" s="1"/>
  <c r="C9" i="19"/>
  <c r="C8" i="19" s="1"/>
  <c r="C12" i="19" s="1"/>
  <c r="C25" i="19"/>
  <c r="C24" i="19" s="1"/>
  <c r="C28" i="19" s="1"/>
  <c r="D29" i="7"/>
  <c r="C11" i="5"/>
  <c r="C27" i="5"/>
  <c r="C31" i="5" s="1"/>
  <c r="D17" i="7"/>
  <c r="D12" i="6"/>
  <c r="E17" i="7"/>
  <c r="E12" i="6"/>
  <c r="C170" i="19" l="1"/>
  <c r="D96" i="19"/>
  <c r="D133" i="19"/>
  <c r="D29" i="5"/>
  <c r="D28" i="5" s="1"/>
  <c r="D31" i="5" s="1"/>
  <c r="C17" i="6"/>
  <c r="C16" i="6" s="1"/>
  <c r="C15" i="6" s="1"/>
  <c r="C28" i="6" s="1"/>
  <c r="C30" i="6" s="1"/>
  <c r="D29" i="6" s="1"/>
  <c r="B56" i="19"/>
  <c r="B14" i="19"/>
  <c r="B30" i="19"/>
  <c r="B84" i="19"/>
  <c r="B121" i="19" s="1"/>
  <c r="B158" i="19"/>
  <c r="B172" i="19"/>
  <c r="B170" i="19" s="1"/>
  <c r="B135" i="19"/>
  <c r="B133" i="19" s="1"/>
  <c r="C14" i="19"/>
  <c r="D11" i="5"/>
  <c r="D158" i="19"/>
  <c r="D84" i="19"/>
  <c r="D121" i="19" s="1"/>
  <c r="D17" i="6"/>
  <c r="D16" i="6" s="1"/>
  <c r="D15" i="6" s="1"/>
  <c r="D28" i="6" s="1"/>
  <c r="C56" i="19"/>
  <c r="C158" i="19"/>
  <c r="C84" i="19"/>
  <c r="C121" i="19" s="1"/>
  <c r="C30" i="19"/>
  <c r="C46" i="5"/>
  <c r="C32" i="5"/>
  <c r="C42" i="5" s="1"/>
  <c r="C13" i="5"/>
  <c r="D30" i="6" l="1"/>
  <c r="E29" i="6" s="1"/>
  <c r="B157" i="19"/>
  <c r="B154" i="19" s="1"/>
  <c r="B147" i="19" s="1"/>
  <c r="B164" i="19" s="1"/>
  <c r="B169" i="19" s="1"/>
  <c r="B173" i="19" s="1"/>
  <c r="B178" i="19" s="1"/>
  <c r="B179" i="19" s="1"/>
  <c r="B11" i="10" s="1"/>
  <c r="B83" i="19"/>
  <c r="C13" i="7"/>
  <c r="C6" i="7" s="1"/>
  <c r="C23" i="7" s="1"/>
  <c r="C28" i="7" s="1"/>
  <c r="C32" i="7" s="1"/>
  <c r="D46" i="5"/>
  <c r="D32" i="5"/>
  <c r="D42" i="5" s="1"/>
  <c r="D44" i="5" s="1"/>
  <c r="D13" i="5"/>
  <c r="D83" i="19"/>
  <c r="D157" i="19"/>
  <c r="D154" i="19" s="1"/>
  <c r="D147" i="19" s="1"/>
  <c r="E13" i="7"/>
  <c r="E6" i="7" s="1"/>
  <c r="E23" i="7" s="1"/>
  <c r="E28" i="7" s="1"/>
  <c r="E32" i="7" s="1"/>
  <c r="E37" i="7" s="1"/>
  <c r="C157" i="19"/>
  <c r="C154" i="19" s="1"/>
  <c r="C147" i="19" s="1"/>
  <c r="C164" i="19" s="1"/>
  <c r="C169" i="19" s="1"/>
  <c r="C173" i="19" s="1"/>
  <c r="C178" i="19" s="1"/>
  <c r="C83" i="19"/>
  <c r="D13" i="7"/>
  <c r="D6" i="7" s="1"/>
  <c r="D23" i="7" s="1"/>
  <c r="D28" i="7" s="1"/>
  <c r="D32" i="7" s="1"/>
  <c r="D37" i="7" s="1"/>
  <c r="C44" i="5"/>
  <c r="C37" i="7" l="1"/>
  <c r="C38" i="7" s="1"/>
  <c r="B120" i="19"/>
  <c r="B117" i="19" s="1"/>
  <c r="B110" i="19" s="1"/>
  <c r="B127" i="19" s="1"/>
  <c r="B132" i="19" s="1"/>
  <c r="B136" i="19" s="1"/>
  <c r="B141" i="19" s="1"/>
  <c r="B142" i="19" s="1"/>
  <c r="B14" i="10" s="1"/>
  <c r="B80" i="19"/>
  <c r="B73" i="19" s="1"/>
  <c r="B90" i="19" s="1"/>
  <c r="B95" i="19" s="1"/>
  <c r="B99" i="19" s="1"/>
  <c r="B104" i="19" s="1"/>
  <c r="B105" i="19" s="1"/>
  <c r="B13" i="10" s="1"/>
  <c r="C179" i="19"/>
  <c r="C11" i="10" s="1"/>
  <c r="D80" i="19"/>
  <c r="D73" i="19" s="1"/>
  <c r="D90" i="19" s="1"/>
  <c r="D95" i="19" s="1"/>
  <c r="D99" i="19" s="1"/>
  <c r="D104" i="19" s="1"/>
  <c r="D120" i="19"/>
  <c r="D117" i="19" s="1"/>
  <c r="D110" i="19" s="1"/>
  <c r="C120" i="19"/>
  <c r="C117" i="19" s="1"/>
  <c r="C110" i="19" s="1"/>
  <c r="C127" i="19" s="1"/>
  <c r="C132" i="19" s="1"/>
  <c r="C80" i="19"/>
  <c r="C73" i="19" s="1"/>
  <c r="C90" i="19" s="1"/>
  <c r="C95" i="19" s="1"/>
  <c r="C99" i="19" s="1"/>
  <c r="C104" i="19" s="1"/>
  <c r="B10" i="10" l="1"/>
  <c r="D38" i="7"/>
  <c r="C10" i="10" s="1"/>
  <c r="C105" i="19"/>
  <c r="C13" i="10" s="1"/>
  <c r="C136" i="19"/>
  <c r="C141" i="19" s="1"/>
  <c r="C142" i="19" s="1"/>
  <c r="C14" i="10" s="1"/>
  <c r="E38" i="7" l="1"/>
  <c r="E39" i="7" s="1"/>
  <c r="D105" i="19"/>
  <c r="E105" i="19" s="1"/>
  <c r="F38" i="7" l="1"/>
  <c r="G38" i="7" s="1"/>
  <c r="H38" i="7" s="1"/>
  <c r="D10" i="10"/>
  <c r="D13" i="10"/>
  <c r="E13" i="10"/>
  <c r="F105" i="19"/>
  <c r="E10" i="10" l="1"/>
  <c r="F10" i="10"/>
  <c r="I38" i="7"/>
  <c r="G10" i="10"/>
  <c r="F13" i="10"/>
  <c r="G105" i="19"/>
  <c r="G13" i="10" l="1"/>
  <c r="H105" i="19"/>
  <c r="J38" i="7"/>
  <c r="H10" i="10"/>
  <c r="I10" i="10" l="1"/>
  <c r="K38" i="7"/>
  <c r="H13" i="10"/>
  <c r="I105" i="19"/>
  <c r="J10" i="10" l="1"/>
  <c r="L38" i="7"/>
  <c r="J105" i="19"/>
  <c r="I13" i="10"/>
  <c r="K105" i="19" l="1"/>
  <c r="J13" i="10"/>
  <c r="K10" i="10"/>
  <c r="M38" i="7"/>
  <c r="L10" i="10" l="1"/>
  <c r="N38" i="7"/>
  <c r="L105" i="19"/>
  <c r="K13" i="10"/>
  <c r="M10" i="10" l="1"/>
  <c r="O38" i="7"/>
  <c r="L13" i="10"/>
  <c r="M105" i="19"/>
  <c r="M13" i="10" l="1"/>
  <c r="N105" i="19"/>
  <c r="N10" i="10"/>
  <c r="P38" i="7"/>
  <c r="Q38" i="7" l="1"/>
  <c r="R38" i="7" s="1"/>
  <c r="Q10" i="10" s="1"/>
  <c r="O10" i="10"/>
  <c r="N13" i="10"/>
  <c r="O105" i="19"/>
  <c r="O13" i="10" l="1"/>
  <c r="P105" i="19"/>
  <c r="Q105" i="19" s="1"/>
  <c r="Q13" i="10" s="1"/>
  <c r="P10" i="10"/>
  <c r="P13" i="10" l="1"/>
  <c r="F36" i="3"/>
  <c r="G36" i="3" l="1"/>
  <c r="F11" i="4"/>
  <c r="F12" i="4" s="1"/>
  <c r="F14" i="4" s="1"/>
  <c r="F8" i="6"/>
  <c r="E36" i="3" l="1"/>
  <c r="E87" i="19"/>
  <c r="E160" i="19"/>
  <c r="E159" i="19" s="1"/>
  <c r="E164" i="19" s="1"/>
  <c r="E169" i="19" s="1"/>
  <c r="E173" i="19" s="1"/>
  <c r="E178" i="19" s="1"/>
  <c r="E123" i="19"/>
  <c r="E122" i="19" s="1"/>
  <c r="E127" i="19" s="1"/>
  <c r="E132" i="19" s="1"/>
  <c r="E136" i="19" s="1"/>
  <c r="E141" i="19" s="1"/>
  <c r="F6" i="6"/>
  <c r="F17" i="6"/>
  <c r="F16" i="6" s="1"/>
  <c r="F15" i="6" s="1"/>
  <c r="G11" i="4"/>
  <c r="G12" i="4" s="1"/>
  <c r="G14" i="4" s="1"/>
  <c r="G8" i="6"/>
  <c r="F7" i="5"/>
  <c r="E11" i="19"/>
  <c r="E8" i="19" s="1"/>
  <c r="E12" i="19" s="1"/>
  <c r="E14" i="19" s="1"/>
  <c r="C27" i="12"/>
  <c r="C33" i="12" s="1"/>
  <c r="F28" i="6" l="1"/>
  <c r="D11" i="19"/>
  <c r="D8" i="19" s="1"/>
  <c r="D12" i="19" s="1"/>
  <c r="E11" i="4"/>
  <c r="E12" i="4" s="1"/>
  <c r="E14" i="4" s="1"/>
  <c r="E8" i="6"/>
  <c r="E17" i="6" s="1"/>
  <c r="E16" i="6" s="1"/>
  <c r="E15" i="6" s="1"/>
  <c r="H11" i="4"/>
  <c r="H12" i="4" s="1"/>
  <c r="H14" i="4" s="1"/>
  <c r="I36" i="3"/>
  <c r="F11" i="19"/>
  <c r="F8" i="19" s="1"/>
  <c r="F12" i="19" s="1"/>
  <c r="F14" i="19" s="1"/>
  <c r="G7" i="5"/>
  <c r="D87" i="19"/>
  <c r="D160" i="19"/>
  <c r="D159" i="19" s="1"/>
  <c r="D164" i="19" s="1"/>
  <c r="D169" i="19" s="1"/>
  <c r="D173" i="19" s="1"/>
  <c r="D178" i="19" s="1"/>
  <c r="D179" i="19" s="1"/>
  <c r="D123" i="19"/>
  <c r="D122" i="19" s="1"/>
  <c r="D127" i="19" s="1"/>
  <c r="D132" i="19" s="1"/>
  <c r="D136" i="19" s="1"/>
  <c r="D141" i="19" s="1"/>
  <c r="D142" i="19" s="1"/>
  <c r="F11" i="5"/>
  <c r="F27" i="5"/>
  <c r="F87" i="19"/>
  <c r="F123" i="19"/>
  <c r="F122" i="19" s="1"/>
  <c r="F127" i="19" s="1"/>
  <c r="F132" i="19" s="1"/>
  <c r="F136" i="19" s="1"/>
  <c r="F141" i="19" s="1"/>
  <c r="F160" i="19"/>
  <c r="F159" i="19" s="1"/>
  <c r="F164" i="19" s="1"/>
  <c r="F169" i="19" s="1"/>
  <c r="F173" i="19" s="1"/>
  <c r="F178" i="19" s="1"/>
  <c r="D27" i="12"/>
  <c r="D33" i="12" s="1"/>
  <c r="G6" i="6"/>
  <c r="G17" i="6"/>
  <c r="G16" i="6" s="1"/>
  <c r="G15" i="6" s="1"/>
  <c r="G28" i="6" l="1"/>
  <c r="F29" i="5"/>
  <c r="F28" i="5" s="1"/>
  <c r="F31" i="5" s="1"/>
  <c r="E7" i="5"/>
  <c r="E27" i="5" s="1"/>
  <c r="F13" i="5"/>
  <c r="E6" i="6"/>
  <c r="D14" i="10"/>
  <c r="E142" i="19"/>
  <c r="D14" i="19"/>
  <c r="E27" i="12"/>
  <c r="E33" i="12" s="1"/>
  <c r="D11" i="10"/>
  <c r="E179" i="19"/>
  <c r="G11" i="5"/>
  <c r="G13" i="5" s="1"/>
  <c r="G27" i="5"/>
  <c r="I21" i="12"/>
  <c r="I11" i="4"/>
  <c r="I12" i="4" s="1"/>
  <c r="I14" i="4" s="1"/>
  <c r="I8" i="6"/>
  <c r="H21" i="12"/>
  <c r="G11" i="19"/>
  <c r="G8" i="19" s="1"/>
  <c r="G12" i="19" s="1"/>
  <c r="G14" i="19" s="1"/>
  <c r="H7" i="5"/>
  <c r="G87" i="19"/>
  <c r="G123" i="19"/>
  <c r="G122" i="19" s="1"/>
  <c r="G127" i="19" s="1"/>
  <c r="G132" i="19" s="1"/>
  <c r="G136" i="19" s="1"/>
  <c r="G141" i="19" s="1"/>
  <c r="G160" i="19"/>
  <c r="G159" i="19" s="1"/>
  <c r="G164" i="19" s="1"/>
  <c r="G169" i="19" s="1"/>
  <c r="G173" i="19" s="1"/>
  <c r="G178" i="19" s="1"/>
  <c r="E11" i="5" l="1"/>
  <c r="J37" i="3"/>
  <c r="J36" i="3" s="1"/>
  <c r="J8" i="6" s="1"/>
  <c r="K37" i="3"/>
  <c r="K36" i="3" s="1"/>
  <c r="K8" i="6" s="1"/>
  <c r="F46" i="5"/>
  <c r="F32" i="5"/>
  <c r="F42" i="5" s="1"/>
  <c r="E29" i="5"/>
  <c r="E28" i="5" s="1"/>
  <c r="E31" i="5" s="1"/>
  <c r="G29" i="5"/>
  <c r="G28" i="5" s="1"/>
  <c r="G31" i="5" s="1"/>
  <c r="E28" i="6"/>
  <c r="E30" i="6" s="1"/>
  <c r="F29" i="6" s="1"/>
  <c r="F30" i="6" s="1"/>
  <c r="G29" i="6" s="1"/>
  <c r="G30" i="6" s="1"/>
  <c r="H29" i="6" s="1"/>
  <c r="H11" i="19"/>
  <c r="H8" i="19" s="1"/>
  <c r="H12" i="19" s="1"/>
  <c r="I7" i="5"/>
  <c r="J21" i="12"/>
  <c r="E11" i="10"/>
  <c r="F179" i="19"/>
  <c r="H11" i="5"/>
  <c r="H13" i="5" s="1"/>
  <c r="H27" i="5"/>
  <c r="I6" i="6"/>
  <c r="I17" i="6"/>
  <c r="I16" i="6" s="1"/>
  <c r="I15" i="6" s="1"/>
  <c r="K11" i="4"/>
  <c r="K12" i="4" s="1"/>
  <c r="K14" i="4" s="1"/>
  <c r="E13" i="5"/>
  <c r="E14" i="10"/>
  <c r="F142" i="19"/>
  <c r="J11" i="4"/>
  <c r="J12" i="4" s="1"/>
  <c r="J14" i="4" s="1"/>
  <c r="H87" i="19"/>
  <c r="H123" i="19"/>
  <c r="H122" i="19" s="1"/>
  <c r="H127" i="19" s="1"/>
  <c r="H132" i="19" s="1"/>
  <c r="H136" i="19" s="1"/>
  <c r="H141" i="19" s="1"/>
  <c r="H160" i="19"/>
  <c r="H159" i="19" s="1"/>
  <c r="H164" i="19" s="1"/>
  <c r="H169" i="19" s="1"/>
  <c r="H173" i="19" s="1"/>
  <c r="H178" i="19" s="1"/>
  <c r="H14" i="19" l="1"/>
  <c r="L37" i="3"/>
  <c r="L36" i="3" s="1"/>
  <c r="L8" i="6" s="1"/>
  <c r="F44" i="5"/>
  <c r="G46" i="5"/>
  <c r="G32" i="5"/>
  <c r="G42" i="5" s="1"/>
  <c r="G44" i="5" s="1"/>
  <c r="E32" i="5"/>
  <c r="E42" i="5" s="1"/>
  <c r="E46" i="5"/>
  <c r="H29" i="5"/>
  <c r="H28" i="5" s="1"/>
  <c r="H31" i="5" s="1"/>
  <c r="I11" i="19"/>
  <c r="I8" i="19" s="1"/>
  <c r="I12" i="19" s="1"/>
  <c r="J7" i="5"/>
  <c r="J11" i="19"/>
  <c r="J8" i="19" s="1"/>
  <c r="J12" i="19" s="1"/>
  <c r="J14" i="19" s="1"/>
  <c r="K7" i="5"/>
  <c r="G179" i="19"/>
  <c r="F11" i="10"/>
  <c r="I11" i="5"/>
  <c r="I27" i="5"/>
  <c r="J6" i="6"/>
  <c r="J17" i="6"/>
  <c r="J16" i="6" s="1"/>
  <c r="J15" i="6" s="1"/>
  <c r="F14" i="10"/>
  <c r="G142" i="19"/>
  <c r="J160" i="19"/>
  <c r="J159" i="19" s="1"/>
  <c r="J164" i="19" s="1"/>
  <c r="J169" i="19" s="1"/>
  <c r="J173" i="19" s="1"/>
  <c r="J178" i="19" s="1"/>
  <c r="J123" i="19"/>
  <c r="J122" i="19" s="1"/>
  <c r="J127" i="19" s="1"/>
  <c r="J132" i="19" s="1"/>
  <c r="J136" i="19" s="1"/>
  <c r="J141" i="19" s="1"/>
  <c r="J87" i="19"/>
  <c r="L11" i="4"/>
  <c r="L12" i="4" s="1"/>
  <c r="L14" i="4" s="1"/>
  <c r="I123" i="19"/>
  <c r="I122" i="19" s="1"/>
  <c r="I127" i="19" s="1"/>
  <c r="I132" i="19" s="1"/>
  <c r="I136" i="19" s="1"/>
  <c r="I141" i="19" s="1"/>
  <c r="I87" i="19"/>
  <c r="I160" i="19"/>
  <c r="I159" i="19" s="1"/>
  <c r="I164" i="19" s="1"/>
  <c r="I169" i="19" s="1"/>
  <c r="I173" i="19" s="1"/>
  <c r="I178" i="19" s="1"/>
  <c r="K6" i="6"/>
  <c r="K17" i="6"/>
  <c r="K16" i="6" s="1"/>
  <c r="K15" i="6" s="1"/>
  <c r="I28" i="6"/>
  <c r="K21" i="12"/>
  <c r="M37" i="3" l="1"/>
  <c r="M36" i="3" s="1"/>
  <c r="M8" i="6" s="1"/>
  <c r="E44" i="5"/>
  <c r="H32" i="5"/>
  <c r="H42" i="5" s="1"/>
  <c r="H46" i="5"/>
  <c r="I29" i="5"/>
  <c r="I28" i="5" s="1"/>
  <c r="I31" i="5" s="1"/>
  <c r="I14" i="19"/>
  <c r="I13" i="5"/>
  <c r="K28" i="6"/>
  <c r="K11" i="19"/>
  <c r="K8" i="19" s="1"/>
  <c r="K12" i="19" s="1"/>
  <c r="K14" i="19" s="1"/>
  <c r="L7" i="5"/>
  <c r="J28" i="6"/>
  <c r="K27" i="5"/>
  <c r="K11" i="5"/>
  <c r="K13" i="5" s="1"/>
  <c r="M11" i="4"/>
  <c r="M12" i="4" s="1"/>
  <c r="M14" i="4" s="1"/>
  <c r="L21" i="12"/>
  <c r="K160" i="19"/>
  <c r="K159" i="19" s="1"/>
  <c r="K164" i="19" s="1"/>
  <c r="K169" i="19" s="1"/>
  <c r="K173" i="19" s="1"/>
  <c r="K178" i="19" s="1"/>
  <c r="K87" i="19"/>
  <c r="K123" i="19"/>
  <c r="K122" i="19" s="1"/>
  <c r="K127" i="19" s="1"/>
  <c r="K132" i="19" s="1"/>
  <c r="K136" i="19" s="1"/>
  <c r="K141" i="19" s="1"/>
  <c r="G14" i="10"/>
  <c r="H142" i="19"/>
  <c r="J11" i="5"/>
  <c r="J27" i="5"/>
  <c r="L6" i="6"/>
  <c r="L17" i="6"/>
  <c r="L16" i="6" s="1"/>
  <c r="L15" i="6" s="1"/>
  <c r="G11" i="10"/>
  <c r="H179" i="19"/>
  <c r="N37" i="3" l="1"/>
  <c r="N36" i="3" s="1"/>
  <c r="N8" i="6" s="1"/>
  <c r="H44" i="5"/>
  <c r="I46" i="5"/>
  <c r="I32" i="5"/>
  <c r="I42" i="5" s="1"/>
  <c r="J29" i="5"/>
  <c r="J28" i="5" s="1"/>
  <c r="J31" i="5" s="1"/>
  <c r="K29" i="5"/>
  <c r="K28" i="5" s="1"/>
  <c r="K31" i="5" s="1"/>
  <c r="J13" i="5"/>
  <c r="L28" i="6"/>
  <c r="M21" i="12"/>
  <c r="M6" i="6"/>
  <c r="M17" i="6"/>
  <c r="M16" i="6" s="1"/>
  <c r="M15" i="6" s="1"/>
  <c r="N11" i="4"/>
  <c r="N12" i="4" s="1"/>
  <c r="N14" i="4" s="1"/>
  <c r="L11" i="19"/>
  <c r="L8" i="19" s="1"/>
  <c r="L12" i="19" s="1"/>
  <c r="M7" i="5"/>
  <c r="L11" i="5"/>
  <c r="L13" i="5" s="1"/>
  <c r="L27" i="5"/>
  <c r="I179" i="19"/>
  <c r="H11" i="10"/>
  <c r="H14" i="10"/>
  <c r="I142" i="19"/>
  <c r="L87" i="19"/>
  <c r="L123" i="19"/>
  <c r="L122" i="19" s="1"/>
  <c r="L127" i="19" s="1"/>
  <c r="L132" i="19" s="1"/>
  <c r="L136" i="19" s="1"/>
  <c r="L141" i="19" s="1"/>
  <c r="L160" i="19"/>
  <c r="L159" i="19" s="1"/>
  <c r="L164" i="19" s="1"/>
  <c r="L169" i="19" s="1"/>
  <c r="L173" i="19" s="1"/>
  <c r="L178" i="19" s="1"/>
  <c r="O37" i="3" l="1"/>
  <c r="O36" i="3" s="1"/>
  <c r="O8" i="6" s="1"/>
  <c r="L14" i="19"/>
  <c r="I44" i="5"/>
  <c r="K46" i="5"/>
  <c r="K32" i="5"/>
  <c r="K42" i="5" s="1"/>
  <c r="K44" i="5" s="1"/>
  <c r="J32" i="5"/>
  <c r="J42" i="5" s="1"/>
  <c r="J46" i="5"/>
  <c r="L29" i="5"/>
  <c r="L28" i="5" s="1"/>
  <c r="L31" i="5" s="1"/>
  <c r="I14" i="10"/>
  <c r="J142" i="19"/>
  <c r="M11" i="19"/>
  <c r="M8" i="19" s="1"/>
  <c r="M12" i="19" s="1"/>
  <c r="M14" i="19" s="1"/>
  <c r="N7" i="5"/>
  <c r="M28" i="6"/>
  <c r="N6" i="6"/>
  <c r="N17" i="6"/>
  <c r="N16" i="6" s="1"/>
  <c r="N15" i="6" s="1"/>
  <c r="I11" i="10"/>
  <c r="J179" i="19"/>
  <c r="M11" i="5"/>
  <c r="M27" i="5"/>
  <c r="O11" i="4"/>
  <c r="O12" i="4" s="1"/>
  <c r="O14" i="4" s="1"/>
  <c r="M123" i="19"/>
  <c r="M122" i="19" s="1"/>
  <c r="M127" i="19" s="1"/>
  <c r="M132" i="19" s="1"/>
  <c r="M136" i="19" s="1"/>
  <c r="M141" i="19" s="1"/>
  <c r="M160" i="19"/>
  <c r="M159" i="19" s="1"/>
  <c r="M164" i="19" s="1"/>
  <c r="M169" i="19" s="1"/>
  <c r="M173" i="19" s="1"/>
  <c r="M178" i="19" s="1"/>
  <c r="M87" i="19"/>
  <c r="N21" i="12"/>
  <c r="P37" i="3" l="1"/>
  <c r="P36" i="3" s="1"/>
  <c r="P8" i="6" s="1"/>
  <c r="J44" i="5"/>
  <c r="L46" i="5"/>
  <c r="L32" i="5"/>
  <c r="L42" i="5" s="1"/>
  <c r="L44" i="5" s="1"/>
  <c r="M29" i="5"/>
  <c r="M28" i="5" s="1"/>
  <c r="M31" i="5" s="1"/>
  <c r="M13" i="5"/>
  <c r="N11" i="19"/>
  <c r="N8" i="19" s="1"/>
  <c r="N12" i="19" s="1"/>
  <c r="N14" i="19" s="1"/>
  <c r="O7" i="5"/>
  <c r="N11" i="5"/>
  <c r="N13" i="5" s="1"/>
  <c r="N27" i="5"/>
  <c r="J11" i="10"/>
  <c r="K179" i="19"/>
  <c r="O21" i="12"/>
  <c r="R37" i="3"/>
  <c r="R36" i="3" s="1"/>
  <c r="R8" i="6" s="1"/>
  <c r="N87" i="19"/>
  <c r="N160" i="19"/>
  <c r="N159" i="19" s="1"/>
  <c r="N164" i="19" s="1"/>
  <c r="N169" i="19" s="1"/>
  <c r="N173" i="19" s="1"/>
  <c r="N178" i="19" s="1"/>
  <c r="N123" i="19"/>
  <c r="N122" i="19" s="1"/>
  <c r="N127" i="19" s="1"/>
  <c r="N132" i="19" s="1"/>
  <c r="N136" i="19" s="1"/>
  <c r="N141" i="19" s="1"/>
  <c r="J14" i="10"/>
  <c r="K142" i="19"/>
  <c r="P11" i="4"/>
  <c r="P12" i="4" s="1"/>
  <c r="P14" i="4" s="1"/>
  <c r="O6" i="6"/>
  <c r="O17" i="6"/>
  <c r="O16" i="6" s="1"/>
  <c r="O15" i="6" s="1"/>
  <c r="N28" i="6"/>
  <c r="R6" i="6" l="1"/>
  <c r="R17" i="6"/>
  <c r="R16" i="6" s="1"/>
  <c r="R15" i="6" s="1"/>
  <c r="Q37" i="3"/>
  <c r="Q36" i="3" s="1"/>
  <c r="Q8" i="6" s="1"/>
  <c r="M32" i="5"/>
  <c r="M42" i="5" s="1"/>
  <c r="M46" i="5"/>
  <c r="N29" i="5"/>
  <c r="N28" i="5" s="1"/>
  <c r="N31" i="5" s="1"/>
  <c r="P6" i="6"/>
  <c r="P17" i="6"/>
  <c r="P16" i="6" s="1"/>
  <c r="P15" i="6" s="1"/>
  <c r="K14" i="10"/>
  <c r="L142" i="19"/>
  <c r="O11" i="19"/>
  <c r="O8" i="19" s="1"/>
  <c r="O12" i="19" s="1"/>
  <c r="O14" i="19" s="1"/>
  <c r="P7" i="5"/>
  <c r="K11" i="10"/>
  <c r="L179" i="19"/>
  <c r="O11" i="5"/>
  <c r="O27" i="5"/>
  <c r="O28" i="6"/>
  <c r="O123" i="19"/>
  <c r="O122" i="19" s="1"/>
  <c r="O127" i="19" s="1"/>
  <c r="O132" i="19" s="1"/>
  <c r="O136" i="19" s="1"/>
  <c r="O141" i="19" s="1"/>
  <c r="O160" i="19"/>
  <c r="O159" i="19" s="1"/>
  <c r="O164" i="19" s="1"/>
  <c r="O169" i="19" s="1"/>
  <c r="O173" i="19" s="1"/>
  <c r="O178" i="19" s="1"/>
  <c r="O87" i="19"/>
  <c r="Q11" i="4"/>
  <c r="Q12" i="4" s="1"/>
  <c r="Q14" i="4" s="1"/>
  <c r="C15" i="4" s="1"/>
  <c r="R28" i="6" l="1"/>
  <c r="M44" i="5"/>
  <c r="N32" i="5"/>
  <c r="N42" i="5" s="1"/>
  <c r="N44" i="5" s="1"/>
  <c r="N46" i="5"/>
  <c r="O29" i="5"/>
  <c r="O28" i="5" s="1"/>
  <c r="O31" i="5" s="1"/>
  <c r="O13" i="5"/>
  <c r="Q6" i="6"/>
  <c r="Q17" i="6"/>
  <c r="Q16" i="6" s="1"/>
  <c r="Q15" i="6" s="1"/>
  <c r="M179" i="19"/>
  <c r="L11" i="10"/>
  <c r="L14" i="10"/>
  <c r="M142" i="19"/>
  <c r="P11" i="19"/>
  <c r="P8" i="19" s="1"/>
  <c r="Q7" i="5"/>
  <c r="P123" i="19"/>
  <c r="P122" i="19" s="1"/>
  <c r="P127" i="19" s="1"/>
  <c r="P132" i="19" s="1"/>
  <c r="P136" i="19" s="1"/>
  <c r="P141" i="19" s="1"/>
  <c r="P87" i="19"/>
  <c r="P160" i="19"/>
  <c r="P159" i="19" s="1"/>
  <c r="P164" i="19" s="1"/>
  <c r="P169" i="19" s="1"/>
  <c r="P173" i="19" s="1"/>
  <c r="P178" i="19" s="1"/>
  <c r="P11" i="5"/>
  <c r="P13" i="5" s="1"/>
  <c r="P27" i="5"/>
  <c r="P28" i="6"/>
  <c r="O32" i="5" l="1"/>
  <c r="O42" i="5" s="1"/>
  <c r="O44" i="5" s="1"/>
  <c r="O46" i="5"/>
  <c r="P29" i="5"/>
  <c r="P28" i="5" s="1"/>
  <c r="P31" i="5" s="1"/>
  <c r="Q27" i="5"/>
  <c r="M14" i="10"/>
  <c r="N142" i="19"/>
  <c r="Q28" i="6"/>
  <c r="M11" i="10"/>
  <c r="N179" i="19"/>
  <c r="P46" i="5" l="1"/>
  <c r="P32" i="5"/>
  <c r="P42" i="5" s="1"/>
  <c r="P44" i="5" s="1"/>
  <c r="Q29" i="5"/>
  <c r="Q28" i="5" s="1"/>
  <c r="Q31" i="5" s="1"/>
  <c r="N11" i="10"/>
  <c r="O179" i="19"/>
  <c r="O142" i="19"/>
  <c r="N14" i="10"/>
  <c r="Q46" i="5" l="1"/>
  <c r="P142" i="19"/>
  <c r="Q142" i="19" s="1"/>
  <c r="Q14" i="10" s="1"/>
  <c r="O14" i="10"/>
  <c r="P179" i="19"/>
  <c r="Q179" i="19" s="1"/>
  <c r="Q11" i="10" s="1"/>
  <c r="O11" i="10"/>
  <c r="P11" i="10" l="1"/>
  <c r="P14" i="10"/>
  <c r="Q26" i="5" l="1"/>
  <c r="F20" i="12"/>
  <c r="F18" i="12" s="1"/>
  <c r="Q45" i="5" l="1"/>
  <c r="C50" i="5" s="1"/>
  <c r="Q32" i="5"/>
  <c r="Q42" i="5" s="1"/>
  <c r="F29" i="12"/>
  <c r="C49" i="5" l="1"/>
  <c r="Q44" i="5"/>
  <c r="C48" i="5" s="1"/>
  <c r="F27" i="12"/>
  <c r="G29" i="12"/>
  <c r="F21" i="12"/>
  <c r="H37" i="3" s="1"/>
  <c r="H36" i="3" s="1"/>
  <c r="H8" i="6" s="1"/>
  <c r="F30" i="12" l="1"/>
  <c r="F33" i="12" s="1"/>
  <c r="H17" i="6"/>
  <c r="H16" i="6" s="1"/>
  <c r="H15" i="6" s="1"/>
  <c r="H6" i="6"/>
  <c r="H29" i="12"/>
  <c r="G27" i="12"/>
  <c r="H28" i="6" l="1"/>
  <c r="H30" i="6" s="1"/>
  <c r="I29" i="6" s="1"/>
  <c r="I30" i="6" s="1"/>
  <c r="J29" i="6" s="1"/>
  <c r="J30" i="6" s="1"/>
  <c r="K29" i="6" s="1"/>
  <c r="K30" i="6" s="1"/>
  <c r="L29" i="6" s="1"/>
  <c r="L30" i="6" s="1"/>
  <c r="M29" i="6" s="1"/>
  <c r="M30" i="6" s="1"/>
  <c r="N29" i="6" s="1"/>
  <c r="N30" i="6" s="1"/>
  <c r="O29" i="6" s="1"/>
  <c r="O30" i="6" s="1"/>
  <c r="P29" i="6" s="1"/>
  <c r="P30" i="6" s="1"/>
  <c r="Q29" i="6" s="1"/>
  <c r="Q30" i="6" s="1"/>
  <c r="R29" i="6" s="1"/>
  <c r="R30" i="6" s="1"/>
  <c r="H32" i="12"/>
  <c r="G30" i="12"/>
  <c r="G33" i="12" s="1"/>
  <c r="I29" i="12"/>
  <c r="H27" i="12"/>
  <c r="I27" i="12" l="1"/>
  <c r="J29" i="12"/>
  <c r="I32" i="12"/>
  <c r="H30" i="12"/>
  <c r="H33" i="12" s="1"/>
  <c r="I30" i="12" l="1"/>
  <c r="I33" i="12" s="1"/>
  <c r="J32" i="12"/>
  <c r="K29" i="12"/>
  <c r="J27" i="12"/>
  <c r="L29" i="12" l="1"/>
  <c r="K27" i="12"/>
  <c r="K32" i="12"/>
  <c r="J30" i="12"/>
  <c r="J33" i="12" s="1"/>
  <c r="K30" i="12" l="1"/>
  <c r="K33" i="12" s="1"/>
  <c r="L32" i="12"/>
  <c r="L27" i="12"/>
  <c r="M29" i="12"/>
  <c r="L30" i="12" l="1"/>
  <c r="L33" i="12" s="1"/>
  <c r="M32" i="12"/>
  <c r="M27" i="12"/>
  <c r="N29" i="12"/>
  <c r="N27" i="12" l="1"/>
  <c r="O29" i="12"/>
  <c r="M30" i="12"/>
  <c r="M33" i="12" s="1"/>
  <c r="N32" i="12"/>
  <c r="O27" i="12" l="1"/>
  <c r="P29" i="12"/>
  <c r="P27" i="12" s="1"/>
  <c r="N30" i="12"/>
  <c r="N33" i="12" s="1"/>
  <c r="O32" i="12"/>
  <c r="O30" i="12" l="1"/>
  <c r="O33" i="12" s="1"/>
  <c r="Q6" i="5" s="1"/>
  <c r="P23" i="19" s="1"/>
  <c r="P21" i="19" s="1"/>
  <c r="P28" i="19" s="1"/>
  <c r="P32" i="12"/>
  <c r="P30" i="12" s="1"/>
  <c r="P30" i="19" l="1"/>
  <c r="P33" i="12"/>
  <c r="P34" i="12" s="1"/>
  <c r="R6" i="5" s="1"/>
  <c r="P49" i="19"/>
  <c r="P47" i="19" s="1"/>
  <c r="P54" i="19" s="1"/>
  <c r="P7" i="19"/>
  <c r="P5" i="19" s="1"/>
  <c r="P12" i="19" s="1"/>
  <c r="Q4" i="5"/>
  <c r="Q11" i="5" s="1"/>
  <c r="R4" i="5" l="1"/>
  <c r="R11" i="5" s="1"/>
  <c r="Q49" i="19"/>
  <c r="Q47" i="19" s="1"/>
  <c r="Q54" i="19" s="1"/>
  <c r="Q56" i="19" s="1"/>
  <c r="Q7" i="19"/>
  <c r="Q5" i="19" s="1"/>
  <c r="Q12" i="19" s="1"/>
  <c r="Q14" i="19" s="1"/>
  <c r="Q23" i="19"/>
  <c r="Q21" i="19" s="1"/>
  <c r="Q28" i="19" s="1"/>
  <c r="B17" i="19"/>
  <c r="C21" i="10" s="1"/>
  <c r="B59" i="19"/>
  <c r="C19" i="10" s="1"/>
  <c r="R13" i="5"/>
  <c r="C16" i="5"/>
  <c r="C18" i="10" s="1"/>
  <c r="Q13" i="5"/>
  <c r="P14" i="19"/>
  <c r="P56" i="19"/>
  <c r="B16" i="19" l="1"/>
  <c r="Q30" i="19"/>
  <c r="B32" i="19" s="1"/>
  <c r="B22" i="10" s="1"/>
  <c r="B33" i="19"/>
  <c r="C22" i="10" s="1"/>
  <c r="B58" i="19"/>
  <c r="B19" i="10" s="1"/>
  <c r="B21" i="10"/>
  <c r="C15" i="5"/>
  <c r="B18" i="10" s="1"/>
  <c r="E22" i="10" s="1"/>
  <c r="E21" i="10" l="1"/>
  <c r="E19" i="10"/>
</calcChain>
</file>

<file path=xl/comments1.xml><?xml version="1.0" encoding="utf-8"?>
<comments xmlns="http://schemas.openxmlformats.org/spreadsheetml/2006/main">
  <authors>
    <author>hubert.zobel</author>
    <author>katarzyna.loszyk</author>
  </authors>
  <commentList>
    <comment ref="C7" authorId="0" guid="{969EACFB-2490-4910-9C36-5D612FEFC26C}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 guid="{588E2BB0-2622-4F13-8C71-C0101359015E}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</text>
    </comment>
    <comment ref="C10" authorId="0" guid="{7D3B6A02-52A0-40FA-A8BC-5D68398F4D47}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</text>
    </comment>
    <comment ref="C22" authorId="0" guid="{AB3F812E-DBEA-4E07-9BAA-B0F73240C0B3}">
      <text>
        <r>
          <rPr>
            <b/>
            <sz val="8"/>
            <color indexed="81"/>
            <rFont val="Tahoma"/>
            <family val="2"/>
            <charset val="238"/>
          </rPr>
          <t>Maksymalna stopa współfinansowania określona w odpowiednim programie pomocy publicznej (wartość należy przenieść do tej komórki z arkusza założeń przy pomocy odpowiedniej formuły)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3" authorId="0" guid="{3B4FB5E6-CAC9-4F75-90DF-968BF99BD8D0}">
      <text>
        <r>
          <rPr>
            <b/>
            <sz val="8"/>
            <color indexed="81"/>
            <rFont val="Tahoma"/>
            <family val="2"/>
            <charset val="238"/>
          </rPr>
          <t>Wysokość niezdyskontowanych kosztów kwalifikowalnych projektu ustalonych na podstawie stosownych wytycznych (uwaga na nieco inne zasady kwalifikowalności dla projektów objętych pomocą publiczną). Wartość przeniesiona z arkuszy wynikowych dzieki odpowiedniej formule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8" authorId="0" guid="{60ED5126-5E59-498E-96FD-46243A5946EF}">
      <text>
        <r>
          <rPr>
            <b/>
            <sz val="8"/>
            <color indexed="81"/>
            <rFont val="Tahoma"/>
            <family val="2"/>
            <charset val="238"/>
          </rPr>
          <t>Maksymalna stopa współfinansowania dla tego działania określona w Uszczegółowieniu WRPO (wartość należy przenieść do tej komórki z arkusza założeń przy pomocy odpowiedniej formuły)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9" authorId="0" guid="{957D2EC9-9209-4475-B863-9D755E1A8201}">
      <text>
        <r>
          <rPr>
            <b/>
            <sz val="8"/>
            <color indexed="81"/>
            <rFont val="Tahoma"/>
            <family val="2"/>
            <charset val="238"/>
          </rPr>
          <t>Wysokość niezdyskontowanych kosztów kwalifikowalnych projektu ustalonych na podstawie stosownych wytycznych. Wartość przeniesiona z arkuszy wynikowych dzięki odpowiedniej formule</t>
        </r>
      </text>
    </comment>
    <comment ref="I29" authorId="1" guid="{D7B22F1E-C239-4851-8694-FD3A74CED10A}">
      <text>
        <r>
          <rPr>
            <b/>
            <sz val="8"/>
            <color indexed="81"/>
            <rFont val="Tahoma"/>
            <family val="2"/>
            <charset val="238"/>
          </rPr>
          <t>Należy obliczyć w oparciu o kurs PLN/EUR wskazany w założeniach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37" authorId="0" guid="{591DA2EC-61B5-468A-91DE-0C633F5ECAE4}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0" authorId="0" guid="{FCB9813C-A696-46ED-A59E-EF5D3CB814C6}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</text>
    </comment>
    <comment ref="C41" authorId="0" guid="{A984CF8B-5D04-47F9-B57E-4E6323026E33}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</text>
    </comment>
    <comment ref="C49" authorId="0" guid="{57C457C2-084F-42E1-8AFF-EBD6465C608D}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</text>
    </comment>
    <comment ref="C50" authorId="0" guid="{4C3C45CE-1352-4BFB-8C40-0E955EC41098}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</text>
    </comment>
    <comment ref="C56" authorId="0" guid="{9FC29FE7-DE05-480B-9F91-BDF058B87313}">
      <text>
        <r>
          <rPr>
            <b/>
            <sz val="8"/>
            <color indexed="81"/>
            <rFont val="Tahoma"/>
            <family val="2"/>
            <charset val="238"/>
          </rPr>
          <t>Maksymalna stopa współfinansowania dla tego działania określona w Uszczegółowieniu WRPO (wartość należy przenieść do tej komórki z arkusza założeń przy pomocy odpowiedniej formuły)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58" authorId="0" guid="{1C9BA31E-6E4C-4022-B630-EC6FFD436310}">
      <text>
        <r>
          <rPr>
            <b/>
            <sz val="8"/>
            <color indexed="81"/>
            <rFont val="Tahoma"/>
            <family val="2"/>
            <charset val="238"/>
          </rPr>
          <t>Wysokość niezdyskontowanych kosztów kwalifikowalnych projektu ustalonych na podstawie stosownych wytycznych. Wartość przeniesiona z arkuszy wynikowych dzięki odpowiedniej formule</t>
        </r>
      </text>
    </comment>
  </commentList>
</comments>
</file>

<file path=xl/comments2.xml><?xml version="1.0" encoding="utf-8"?>
<comments xmlns="http://schemas.openxmlformats.org/spreadsheetml/2006/main">
  <authors>
    <author>st336</author>
  </authors>
  <commentList>
    <comment ref="C340" authorId="0" guid="{F271317C-44AD-4ED1-AFE9-4A6A54B8159B}">
      <text>
        <r>
          <rPr>
            <b/>
            <sz val="8"/>
            <color indexed="81"/>
            <rFont val="Tahoma"/>
            <family val="2"/>
            <charset val="238"/>
          </rPr>
          <t>W tym miejscu należy wpisać łączne nakłady inwestycyjne poniesione w pierwszym roku analizy i przed rozpoczęciem okresu odniesienia.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XXXXXXXXXXXXXX</author>
  </authors>
  <commentList>
    <comment ref="C105" authorId="0" guid="{703E653C-8FA9-4ACF-A436-BEA4C8B3EC7F}">
      <text>
        <r>
          <rPr>
            <b/>
            <sz val="9"/>
            <color indexed="81"/>
            <rFont val="Tahoma"/>
            <family val="2"/>
            <charset val="238"/>
          </rPr>
          <t>XXXXXXXXXXXXXX:</t>
        </r>
        <r>
          <rPr>
            <sz val="9"/>
            <color indexed="81"/>
            <rFont val="Tahoma"/>
            <family val="2"/>
            <charset val="238"/>
          </rPr>
          <t xml:space="preserve">
dokładamy wysłanie DOO na adres elektroniczny lub adres poczty 
</t>
        </r>
      </text>
    </comment>
  </commentList>
</comments>
</file>

<file path=xl/sharedStrings.xml><?xml version="1.0" encoding="utf-8"?>
<sst xmlns="http://schemas.openxmlformats.org/spreadsheetml/2006/main" count="2826" uniqueCount="854">
  <si>
    <t>Bez projektu</t>
  </si>
  <si>
    <t>Z projektem</t>
  </si>
  <si>
    <t>Ceny stosowane w analizie (stałe/zmienne)</t>
  </si>
  <si>
    <t>Podatek VAT (kwalifikowalny/niekwalifikowalny)</t>
  </si>
  <si>
    <t xml:space="preserve">wskażnik rotacji należności </t>
  </si>
  <si>
    <t>wskaźnik rotacji zapasów</t>
  </si>
  <si>
    <t>wskaźnik rotacji zobowiązań</t>
  </si>
  <si>
    <t>DOCHODY BEZ NADWYŻEK (1+2+3)</t>
  </si>
  <si>
    <t xml:space="preserve">Dochody własne </t>
  </si>
  <si>
    <t>Subwencje i dotacje</t>
  </si>
  <si>
    <t>WOLNE ŚRODKI (A-B)</t>
  </si>
  <si>
    <t>Wolne środki po inwestycjach (E-F)</t>
  </si>
  <si>
    <t>ROCZNE PRZEPŁYWY GOTÓWKI NETTO (G+H)</t>
  </si>
  <si>
    <t>J</t>
  </si>
  <si>
    <t>Skumulowane przepływy gotówki netto</t>
  </si>
  <si>
    <t>K</t>
  </si>
  <si>
    <t>w tym: dotacja na realizację projektu</t>
  </si>
  <si>
    <t xml:space="preserve">OBSŁUGA ZADŁUŻENIA </t>
  </si>
  <si>
    <t>na realizację projektu</t>
  </si>
  <si>
    <t>na realizację pozostałych zadań</t>
  </si>
  <si>
    <t>Projekt            /               stan początkowy KON</t>
  </si>
  <si>
    <t>...</t>
  </si>
  <si>
    <t>Nakłady inwestycyjne 
(w tym nakłady odtworzeniowe)</t>
  </si>
  <si>
    <t>Wzrost PKB</t>
  </si>
  <si>
    <t>Stopa podatku dochodowego</t>
  </si>
  <si>
    <t>Stawka amortyzacji (wymienić w zależności od grupy środków trwałych i wartości niematerialnych i prawnych):</t>
  </si>
  <si>
    <t>Wartość rezydualna</t>
  </si>
  <si>
    <t>Lp.</t>
  </si>
  <si>
    <t>Kategoria/Okres projekcji</t>
  </si>
  <si>
    <t>Rok …</t>
  </si>
  <si>
    <t>A.</t>
  </si>
  <si>
    <t>I.</t>
  </si>
  <si>
    <t>Nakłady inwestycyjne w tym:</t>
  </si>
  <si>
    <t>1.</t>
  </si>
  <si>
    <t>a.</t>
  </si>
  <si>
    <t>b.</t>
  </si>
  <si>
    <t>▪ nakłady inwestycyjne - netto</t>
  </si>
  <si>
    <t>2.</t>
  </si>
  <si>
    <t>II.</t>
  </si>
  <si>
    <t>Koszty operacyjne ogółem w tym:</t>
  </si>
  <si>
    <t>▪ amortyzacja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</si>
  <si>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</si>
  <si>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</si>
  <si>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</si>
  <si>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</si>
  <si>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</si>
  <si>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</si>
  <si>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▪ wartość sprzedanych towarów i materiałów</t>
  </si>
  <si>
    <t>Kapitał obrotowy netto</t>
  </si>
  <si>
    <t>▪ zapasy</t>
  </si>
  <si>
    <t>▪ należności krótkoterminowe</t>
  </si>
  <si>
    <t>3.</t>
  </si>
  <si>
    <t>4.</t>
  </si>
  <si>
    <t>c.</t>
  </si>
  <si>
    <t>A</t>
  </si>
  <si>
    <t>I</t>
  </si>
  <si>
    <t>B</t>
  </si>
  <si>
    <t>C</t>
  </si>
  <si>
    <t>D</t>
  </si>
  <si>
    <t>E</t>
  </si>
  <si>
    <t>F</t>
  </si>
  <si>
    <t>G</t>
  </si>
  <si>
    <t>H</t>
  </si>
  <si>
    <t>III.</t>
  </si>
  <si>
    <t>IV.</t>
  </si>
  <si>
    <t>V.</t>
  </si>
  <si>
    <t>Przepływy środków pieniężnych z działalności operacyjnej</t>
  </si>
  <si>
    <t>Przepływy środków pieniężnych z działalności inwestycyjnej</t>
  </si>
  <si>
    <t>Przepływy środków pieniężnych z działalności finansowej</t>
  </si>
  <si>
    <t>Przepływy pieniężne netto razem</t>
  </si>
  <si>
    <t>Środki pieniężne na początek okresu</t>
  </si>
  <si>
    <t>Środki pieniężne na koniec okresu</t>
  </si>
  <si>
    <t>Przychody operacyjne</t>
  </si>
  <si>
    <t>Koszty operacyjne bez amortyzacji</t>
  </si>
  <si>
    <t>Stopa dyskontowa</t>
  </si>
  <si>
    <t>Finansowa zaktualizowana wartość netto z inwestycji (FNPV/C)</t>
  </si>
  <si>
    <t>Finansowa wewnętrzna stopa zwrotu z inwestycji (FRR/C)</t>
  </si>
  <si>
    <t>5.</t>
  </si>
  <si>
    <t>Nakłady odtworzeniowe</t>
  </si>
  <si>
    <t>Zmiana kapitału obrotowego netto</t>
  </si>
  <si>
    <t>Komentarz</t>
  </si>
  <si>
    <t>Koszty operacyjne</t>
  </si>
  <si>
    <t>Plan kredytowy</t>
  </si>
  <si>
    <t>Przyjęte założenia</t>
  </si>
  <si>
    <t>Analiza wrażliwości i ryzyka</t>
  </si>
  <si>
    <t>Tabela 1</t>
  </si>
  <si>
    <t>Wzrost wynagrodzeń (realny)</t>
  </si>
  <si>
    <t>Inne istotne z punktu widzenia projektu (wymienić)</t>
  </si>
  <si>
    <t>Projekt</t>
  </si>
  <si>
    <t>wydatki kwalifikowane (ogółem)</t>
  </si>
  <si>
    <t>wydatki niekwalifikowane (ogółem)</t>
  </si>
  <si>
    <t>Przepływy pieniężne zdyskontowane</t>
  </si>
  <si>
    <t xml:space="preserve">Podatek dochodowy </t>
  </si>
  <si>
    <t>Kapitał obrotowy (obliczenia historycznych wskaźników rotacji)</t>
  </si>
  <si>
    <t>Nakłady inwestycyjne dotyczące przygotowania projektu</t>
  </si>
  <si>
    <t>Nakłady inwestycyjne dotyczące realizacji projektu</t>
  </si>
  <si>
    <t>▪ podatek VAT (naliczony od kosztów kwalifikowanych, gdy beneficjent nie ma możliwości odliczenia od VAT należnego)</t>
  </si>
  <si>
    <t>▪ podatek VAT naliczony od kosztów niekwalifikowanych</t>
  </si>
  <si>
    <t>▪ podatek VAT naliczony od kosztów kwalifikowanych, gdy beneficjent ma możliwość odliczenia od VAT należnego</t>
  </si>
  <si>
    <t>w tym na realizację projektu</t>
  </si>
  <si>
    <t>▪ wydatki netto</t>
  </si>
  <si>
    <t>Całkowite wydatki ponoszone w związku z przygotowaniem i realizacją projektu</t>
  </si>
  <si>
    <t>Tabela 3 Nakłady odtworzeniowe</t>
  </si>
  <si>
    <t>▪ nakłady netto</t>
  </si>
  <si>
    <t>▪ podatek VAT</t>
  </si>
  <si>
    <t>Tabela 4 Przychody i koszty operacyjne</t>
  </si>
  <si>
    <t>stałe</t>
  </si>
  <si>
    <t>▪ zobowiązania krótkoterminowe z wyłączeniem pożyczek i kredytów</t>
  </si>
  <si>
    <t>Okres referencyjny (odniesienia)</t>
  </si>
  <si>
    <t>WIBOR 1 roczny</t>
  </si>
  <si>
    <t>Tabela 5 Kapitał obrotowy - NIE DOTYCZY JST I JEDNOSTEK BUDŻETOWYCH</t>
  </si>
  <si>
    <t>Scenariusze</t>
  </si>
  <si>
    <t>Zmienne krytyczne</t>
  </si>
  <si>
    <t>(wartości skumulowanych przepływów pieniężnych w ciągu kolejnych lat eksploatacji projektu)</t>
  </si>
  <si>
    <t>Wariant wyjściowy</t>
  </si>
  <si>
    <t>Wariant pesymistyczny</t>
  </si>
  <si>
    <t>FNPV/C</t>
  </si>
  <si>
    <t>FRR/C</t>
  </si>
  <si>
    <t>Ryzyko</t>
  </si>
  <si>
    <t>Komentarze</t>
  </si>
  <si>
    <t>Prawdo-podobieństwo: niskie, średnie, wysokie</t>
  </si>
  <si>
    <t xml:space="preserve">Przychody ze sprzedaży produktów / usług / towarów </t>
  </si>
  <si>
    <t>6.</t>
  </si>
  <si>
    <t>Spadek popytu na usługi o 10% po zakończeniu realizacji projektu</t>
  </si>
  <si>
    <t>Zwiększenie nakładów inwestycyjnych o 10%</t>
  </si>
  <si>
    <t>Wzrost najbardziej istotnego (najwyższego) kosztu eksploatacyjnego o 10%</t>
  </si>
  <si>
    <t>Podatek dochodowy - projekt</t>
  </si>
  <si>
    <t>Zmiana KON - projekt</t>
  </si>
  <si>
    <t xml:space="preserve">Nakłady inwestycyjne </t>
  </si>
  <si>
    <t xml:space="preserve">Koszty operacyjne bez amortyzacji </t>
  </si>
  <si>
    <t xml:space="preserve">Zmiana KON </t>
  </si>
  <si>
    <t>II</t>
  </si>
  <si>
    <t xml:space="preserve"> Wpływy</t>
  </si>
  <si>
    <t xml:space="preserve"> dotacje UE do projektu</t>
  </si>
  <si>
    <t>kredyty i pożyczki</t>
  </si>
  <si>
    <t xml:space="preserve"> emisja dłużnych papierów wartościowych</t>
  </si>
  <si>
    <t>inne wpływy finansowe</t>
  </si>
  <si>
    <t>Wydatki</t>
  </si>
  <si>
    <t>spłaty kredytów i pożyczek</t>
  </si>
  <si>
    <t>odsetki</t>
  </si>
  <si>
    <t xml:space="preserve"> inne wydatki finansowe</t>
  </si>
  <si>
    <t>raty kapitałowe z tytułu leasingu</t>
  </si>
  <si>
    <t>III</t>
  </si>
  <si>
    <t>IV</t>
  </si>
  <si>
    <t>V</t>
  </si>
  <si>
    <t>Wpływy</t>
  </si>
  <si>
    <t>wpływy z emisji udziałów i innych instrumentów kapitałowych oraz doplat do kapitału</t>
  </si>
  <si>
    <t>dotacje UE do projektu</t>
  </si>
  <si>
    <t>pozostałe dotacje</t>
  </si>
  <si>
    <t>emisja dłużnych papierów wartościowych</t>
  </si>
  <si>
    <t xml:space="preserve"> inne wpływy finansowe</t>
  </si>
  <si>
    <t>inne wydatki finansowe</t>
  </si>
  <si>
    <t>wpłata środków własnych</t>
  </si>
  <si>
    <t xml:space="preserve">▪ podatek VAT </t>
  </si>
  <si>
    <t>Nakłady inwestycyjne (projekt)</t>
  </si>
  <si>
    <t>Nakłady odtworzeniowe (projekt)</t>
  </si>
  <si>
    <t>Inne nakłady inwestycyjne</t>
  </si>
  <si>
    <t>Inne wpływy/wydatki z działalności inwestycyjnej</t>
  </si>
  <si>
    <t>Przychody ze sprzedaży produktów / towarów / usług</t>
  </si>
  <si>
    <t xml:space="preserve"> +/- Inne przepływy z działalności operacyjnej (wymienić jakie)</t>
  </si>
  <si>
    <t>Razem wydatki kwalifikowane</t>
  </si>
  <si>
    <t>Koszty kwalifikowane nie stanowiące nakładów inwestycyjnych</t>
  </si>
  <si>
    <t>Razem wydatki niekwalifikowane</t>
  </si>
  <si>
    <t>Tabela 2 Nakłady inwestycyjne na projekt oraz koszty kwalifikowane nie stanowiące nakładów inwestycyjnych</t>
  </si>
  <si>
    <t>a</t>
  </si>
  <si>
    <t>b</t>
  </si>
  <si>
    <t>c</t>
  </si>
  <si>
    <t>Obliczenie zdyskontowanego dochodu projektu</t>
  </si>
  <si>
    <t>Pozycja</t>
  </si>
  <si>
    <t>Przychody operacyjne (opłaty pochodzące od bezpośrednich użytkowników)</t>
  </si>
  <si>
    <t>Wpływy [1]</t>
  </si>
  <si>
    <t>Koszty operacyjne (bez amortyzacji)</t>
  </si>
  <si>
    <t>7.</t>
  </si>
  <si>
    <t>8.</t>
  </si>
  <si>
    <t>9.</t>
  </si>
  <si>
    <t xml:space="preserve">Suma zdyskontowanych dochodów </t>
  </si>
  <si>
    <t>Projekty podlegające zasadom pomocy publicznej</t>
  </si>
  <si>
    <t>MaxCRpa(pp)</t>
  </si>
  <si>
    <t>EC</t>
  </si>
  <si>
    <t>Koszty kwalifikowalne (w EUR)</t>
  </si>
  <si>
    <t>Dotacja UE                                                                
Dotacja UE = EC x MaxCRpa(pp)</t>
  </si>
  <si>
    <t>Poziom dofinansowania wg Uchwały (w %)</t>
  </si>
  <si>
    <t>Projekty które nie generują dochodu</t>
  </si>
  <si>
    <t>MaxCRpa</t>
  </si>
  <si>
    <t>Maksymalna wartość dotacji UE (w PLN)</t>
  </si>
  <si>
    <t>Dotacja UE                                                                
Dotacja UE = EC x MaxCRpa</t>
  </si>
  <si>
    <t xml:space="preserve">Rzeczywisty poziom dofinansowania </t>
  </si>
  <si>
    <t>Projekty które generują dochód (metoda luki finansowej)</t>
  </si>
  <si>
    <t>Wpływy [1+2]</t>
  </si>
  <si>
    <t>Wydatki [4+5+6]</t>
  </si>
  <si>
    <t>Dochód netto [3-7]</t>
  </si>
  <si>
    <t>Zdyskontowany dochód [8x9]</t>
  </si>
  <si>
    <t>Suma zdyskontowanych dochodów - DNR</t>
  </si>
  <si>
    <t>Nakłady inwestycyjne</t>
  </si>
  <si>
    <t>Razem [1+2]</t>
  </si>
  <si>
    <t>Zdyskontowane nakłady [3x4]</t>
  </si>
  <si>
    <t>Suma zdyskontow nakładów inwestycyjnych - DIC</t>
  </si>
  <si>
    <t xml:space="preserve">Etap 1. Wskaźnik luki finansowej </t>
  </si>
  <si>
    <t>Wskażnik luki w finansowaniu - R                                 
 R = (DIC - DNR) / DIC</t>
  </si>
  <si>
    <t>Etap 2. Kwota decyzji</t>
  </si>
  <si>
    <t>Kwota decyzji - DA                                                        
 DA = EC x R</t>
  </si>
  <si>
    <t>Etap 3. Maksymalna dotacja z UE</t>
  </si>
  <si>
    <t>Dotacja UE                                                               
 Dotacja UE = DA x MaxCRpa</t>
  </si>
  <si>
    <t>Etap 4. Rzeczywisty poziom dofinansowania (efektywna stopa dofinansowania)</t>
  </si>
  <si>
    <t>Wrzf                                                                              
 Wrzf = Dotacja UE / EC</t>
  </si>
  <si>
    <t xml:space="preserve"> =</t>
  </si>
  <si>
    <t>Wrzf                                                                               
Wrzf = R x MaxCRpa</t>
  </si>
  <si>
    <t>Przychody ze sprzedaży i zrównane z nimi</t>
  </si>
  <si>
    <t>Przychód ze sprzedaży produktów</t>
  </si>
  <si>
    <t>Zmiana stanu produktów</t>
  </si>
  <si>
    <t>Koszt wytworzenia produktów na własne potrzeby jednostki</t>
  </si>
  <si>
    <t>Przychód ze sprzedaży towarów i materiałów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</si>
  <si>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</si>
  <si>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</si>
  <si>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</si>
  <si>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</si>
  <si>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</si>
  <si>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</si>
  <si>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VI</t>
  </si>
  <si>
    <t>Ubezpieczenia społeczne i inne świadczenia</t>
  </si>
  <si>
    <t>VII</t>
  </si>
  <si>
    <t>Pozostałe koszty rodzajowe</t>
  </si>
  <si>
    <t>VIII</t>
  </si>
  <si>
    <t>Wartość sprzedanych towarów i materiałów</t>
  </si>
  <si>
    <t>Zysk/strata ze sprzedaży</t>
  </si>
  <si>
    <t>Pozostałe przychody operacyjne</t>
  </si>
  <si>
    <t>Dotacje</t>
  </si>
  <si>
    <t>Inne przychody operacyjne</t>
  </si>
  <si>
    <t>Pozostałe koszty operacyjne</t>
  </si>
  <si>
    <t>Zysk/Strata na działalności operacyjnej</t>
  </si>
  <si>
    <t>Przychody finansowe</t>
  </si>
  <si>
    <t>Koszty finansowe</t>
  </si>
  <si>
    <t>Zysk/Strata brutto na działalności gospodarczej</t>
  </si>
  <si>
    <t>Zyski nadzwyczajne</t>
  </si>
  <si>
    <t>Straty nadzwyczajne</t>
  </si>
  <si>
    <t>J.</t>
  </si>
  <si>
    <t>Zysk/Strata brutto</t>
  </si>
  <si>
    <t>K.</t>
  </si>
  <si>
    <t>Podatek dochodowy od osób prawnych</t>
  </si>
  <si>
    <t>L.</t>
  </si>
  <si>
    <t>Pozostałe obowiązkowe obciążenia</t>
  </si>
  <si>
    <t>M.</t>
  </si>
  <si>
    <t>Zysk/Strata netto</t>
  </si>
  <si>
    <t>Korekty razem</t>
  </si>
  <si>
    <t>(+) Amortyzacja</t>
  </si>
  <si>
    <t>(+/-) Zyski/Straty z tyt. różnic kursowych</t>
  </si>
  <si>
    <t>(+) Odsetki zapłacone, (-) odsetki uzyskanie, (-) udziały w zyskach</t>
  </si>
  <si>
    <t>(+/-) Zysk/Strata z działalności inwestycyjnej</t>
  </si>
  <si>
    <t>(+) Zmiana stanu rezerw</t>
  </si>
  <si>
    <t>(-) Zmiana zapotrzebowania na KON</t>
  </si>
  <si>
    <t>(-/+) Zmiana stanu rozliczeń międzyokresowych</t>
  </si>
  <si>
    <t>Inne korekty</t>
  </si>
  <si>
    <t>Przepływy pieniężne netto z działalności operacyjnej, razem</t>
  </si>
  <si>
    <t>1. Wpływy</t>
  </si>
  <si>
    <t>2. Wydatki</t>
  </si>
  <si>
    <t>Przepływy pieniężne netto z działalności inwestycyjnej, razem</t>
  </si>
  <si>
    <t>a. wpływy netto z wydania udziałów (emisji akcji) i innych instrumentów kapitałowych oraz dopłat do kapitału</t>
  </si>
  <si>
    <t>b. dotacje UE do projektu</t>
  </si>
  <si>
    <t>c. pozostałe dotacje</t>
  </si>
  <si>
    <t>d. kredyty i pożyczki</t>
  </si>
  <si>
    <t>e. emisja dłużnych papierów wartościowych</t>
  </si>
  <si>
    <t>f. inne wpływy finansowe</t>
  </si>
  <si>
    <t>a. spłaty kredytów i pożyczek</t>
  </si>
  <si>
    <t>b. odsetki</t>
  </si>
  <si>
    <t>c. raty leasingu finansowego</t>
  </si>
  <si>
    <t>d. inne wydatki finansowe</t>
  </si>
  <si>
    <t>Przepływy pieniężne netto z działalności finansowej, razem</t>
  </si>
  <si>
    <t>Aktywa trwałe</t>
  </si>
  <si>
    <t>Wartości niematerialne i prawne</t>
  </si>
  <si>
    <t>Rzeczowe aktywa trwałe w tym:</t>
  </si>
  <si>
    <t>Środki trwałe</t>
  </si>
  <si>
    <t>Środki trwałe w budowie</t>
  </si>
  <si>
    <t>Należności długoterminowe</t>
  </si>
  <si>
    <t>Inwestycje długoterminowe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</si>
  <si>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</si>
  <si>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</si>
  <si>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</si>
  <si>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</si>
  <si>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</si>
  <si>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Papiery wartościowe</t>
  </si>
  <si>
    <t>Środki pieniężne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</si>
  <si>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</si>
  <si>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</si>
  <si>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</si>
  <si>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</si>
  <si>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</si>
  <si>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</si>
  <si>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</si>
  <si>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</si>
  <si>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z lat ubiegłych</t>
  </si>
  <si>
    <t>VI.</t>
  </si>
  <si>
    <t>Zysk (strata) netto</t>
  </si>
  <si>
    <t>Zobowiązania i rezerwy na zobowiązania</t>
  </si>
  <si>
    <t>Rezerwy na zobowiązania</t>
  </si>
  <si>
    <t>Zobowiązania długoterminowe</t>
  </si>
  <si>
    <t>Kredyty i pożyczki</t>
  </si>
  <si>
    <t>Pozostałe zobowiązania długoterminowe</t>
  </si>
  <si>
    <t>Zobowiązania krótkoterminowe</t>
  </si>
  <si>
    <t>Z tytułu dostaw i usług</t>
  </si>
  <si>
    <t>Pozostałe zobowiązania krótkoterminowe</t>
  </si>
  <si>
    <t>Rozliczenia międzyokresowe (rozliczenie dotacji)</t>
  </si>
  <si>
    <t>Rozliczenie dotacji</t>
  </si>
  <si>
    <t>Inne rozlczenia międzyokresowe</t>
  </si>
  <si>
    <t>PASYWA RAZEM</t>
  </si>
  <si>
    <t>kontrola</t>
  </si>
  <si>
    <t>WPŁYWY RAZEM</t>
  </si>
  <si>
    <t>Przychody operacyjne (pochodzące od bezpośrednich użytkowników)</t>
  </si>
  <si>
    <t>WYDATKI RAZEM</t>
  </si>
  <si>
    <t>Całkowite nakłady inwestycyjne</t>
  </si>
  <si>
    <t>Przepływy pieniężne netto</t>
  </si>
  <si>
    <t>Rok n-2</t>
  </si>
  <si>
    <t>Rok n-1</t>
  </si>
  <si>
    <t>Rok n</t>
  </si>
  <si>
    <t>Kolumnę Rok n należy wypełnić w sytuacji gdy na moment złożenia wniosku poprzedni rok historyczny nie został zamknięty, tj. nie sporządzono i zatwierdzono sprawozdań finasnowych za ten rok. Wtedy należy przedstawić tu prognozę wykonania i wyraźnie wskazać ten fakt w założeniach do analizy.</t>
  </si>
  <si>
    <t>Wpływy netto z wydania udziałów (emisji akcji) i innych instrumentów kapitałowych oraz dopłat do kapitału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</si>
  <si>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</si>
  <si>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</si>
  <si>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</si>
  <si>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</si>
  <si>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</si>
  <si>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Tabela  6</t>
  </si>
  <si>
    <t>Tabela 7</t>
  </si>
  <si>
    <t>Tabela 8 Finansowa efektywność inwestycji - Projekt (zł.)</t>
  </si>
  <si>
    <t>Stopa dyskontowa:</t>
  </si>
  <si>
    <t xml:space="preserve"> - stosowana w analizie finansowej</t>
  </si>
  <si>
    <t xml:space="preserve"> - stosowana w analizie ekonomicznej</t>
  </si>
  <si>
    <t>Stopa referencyjna NBP</t>
  </si>
  <si>
    <t>Maksymalny poziom dofinansowania projektu ze środków WRPO dla tej inwestycji (MaxCRpa)</t>
  </si>
  <si>
    <t>Maksymalną stopa współfinansowania określona dla danej inwestycji w odpowiednim programie pomocy publicznej - MaxCRpa(pp)</t>
  </si>
  <si>
    <t>Orientacyjny koszt całkowity projektu</t>
  </si>
  <si>
    <t>należy podać zgodnie z Uchwałą Zarządu Województwa Wielkopolskiego</t>
  </si>
  <si>
    <t>Przewidywany poziom dofinansowania</t>
  </si>
  <si>
    <t>Kurs PLN/EUR przyjęty do obliczeń</t>
  </si>
  <si>
    <t>Analizę wrażliwości i ryzyka należy sporządzić dla projektu lub beneficjenta z projektem (patrz wytyczne do sporządzania analizy finansowej)</t>
  </si>
  <si>
    <r>
      <t>współczynnik dyskontowy (r=4%) - d</t>
    </r>
    <r>
      <rPr>
        <i/>
        <vertAlign val="subscript"/>
        <sz val="10"/>
        <rFont val="Arial"/>
        <family val="2"/>
        <charset val="238"/>
      </rPr>
      <t>t</t>
    </r>
    <r>
      <rPr>
        <i/>
        <sz val="10"/>
        <rFont val="Arial"/>
        <family val="2"/>
        <charset val="238"/>
      </rPr>
      <t>=1/(1+r)</t>
    </r>
    <r>
      <rPr>
        <i/>
        <vertAlign val="superscript"/>
        <sz val="10"/>
        <rFont val="Arial"/>
        <family val="2"/>
        <charset val="238"/>
      </rPr>
      <t>t</t>
    </r>
  </si>
  <si>
    <t xml:space="preserve">5. </t>
  </si>
  <si>
    <t>Zdyskontowany dochód [6x7]</t>
  </si>
  <si>
    <t>Dochód netto [2-5]</t>
  </si>
  <si>
    <t>Wydatki [3+4]</t>
  </si>
  <si>
    <r>
      <t>współczynnik dyskontowy (r=4%) - d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>=1/(1+r)</t>
    </r>
    <r>
      <rPr>
        <i/>
        <vertAlign val="superscript"/>
        <sz val="10"/>
        <rFont val="Arial"/>
        <family val="2"/>
      </rPr>
      <t>t</t>
    </r>
  </si>
  <si>
    <r>
      <t xml:space="preserve">Jeśli suma zdyskontowanych dochodów generowanych przez projekt (komórka C15) jest wartością </t>
    </r>
    <r>
      <rPr>
        <b/>
        <u/>
        <sz val="10"/>
        <rFont val="Arial"/>
        <family val="2"/>
      </rPr>
      <t>ujemną</t>
    </r>
    <r>
      <rPr>
        <b/>
        <sz val="10"/>
        <rFont val="Arial"/>
        <family val="2"/>
      </rPr>
      <t>, oznacza to, że projekt nie generuje dochodu i należy obliczyć poziom dofinansowania zgodnie z tabelą - część C.</t>
    </r>
  </si>
  <si>
    <r>
      <t xml:space="preserve">Jeśli suma zdyskontowanych dochodów generowanych przez projekt (komórka C15) jest wartością </t>
    </r>
    <r>
      <rPr>
        <b/>
        <u/>
        <sz val="10"/>
        <rFont val="Arial"/>
        <family val="2"/>
      </rPr>
      <t>dodatnią</t>
    </r>
    <r>
      <rPr>
        <b/>
        <sz val="10"/>
        <rFont val="Arial"/>
        <family val="2"/>
      </rPr>
      <t xml:space="preserve">, oznacza to, że projekt generuje dochód i zgodnie z art. 61 rozporządzenia Rady (WE) nr 1303/2013 należy obliczyć poziom dofinansowania metodą luki finansowej - część D. </t>
    </r>
  </si>
  <si>
    <t>w oparciu o wytyczne dla WRPO 2014+</t>
  </si>
  <si>
    <t>Uszczegółowienie WRPO 2014+</t>
  </si>
  <si>
    <t>Wpływy z analizy finansowej</t>
  </si>
  <si>
    <t>Wydatki z analizy finansowej</t>
  </si>
  <si>
    <t>Zdyskontowane korzyści</t>
  </si>
  <si>
    <t>Zdyskontowane koszty</t>
  </si>
  <si>
    <t>współczynnik dyskonta</t>
  </si>
  <si>
    <t>d.</t>
  </si>
  <si>
    <t>Rachunek kosztów i korzyści społecznych</t>
  </si>
  <si>
    <t>Korzyści społeczne</t>
  </si>
  <si>
    <t>Koszty społeczne</t>
  </si>
  <si>
    <t>Ekonomiczne przepływy pieniężne netto</t>
  </si>
  <si>
    <t>Ekonomiczna zaktualizowana wartość netto (ENPV)</t>
  </si>
  <si>
    <t>Ekonomiczna wewnętrzna stopa zwrotu (ERR)</t>
  </si>
  <si>
    <t>Ekonomiczny Wskaźnik Korzyści/Koszty (B/C)</t>
  </si>
  <si>
    <t>Korekty wpływów razem</t>
  </si>
  <si>
    <t>Korekty wydatków razem</t>
  </si>
  <si>
    <t>(-) podatek VAT</t>
  </si>
  <si>
    <t>(-) podatek dochodowy</t>
  </si>
  <si>
    <t>Ekonomiczne przepływy zdyskontowane</t>
  </si>
  <si>
    <t>Przepływy pieniężne netto z analizy finansowej po korektach</t>
  </si>
  <si>
    <t>Wpływy po korektach</t>
  </si>
  <si>
    <t>Wydatki po korektach</t>
  </si>
  <si>
    <t xml:space="preserve">Tabela 9 Ekonomiczna analiza kosztów i korzyści Projekt UE </t>
  </si>
  <si>
    <t>Tabela 11 Rachunek przepływów pieniężnych - jednostka użytkująca infrastrukturę + projekt (zł)</t>
  </si>
  <si>
    <t>Tabela 12 Sytuacja finansowa jednostki samorządu terytorialnego razem z projektem</t>
  </si>
  <si>
    <t>Tabela 14 Pro forma rachunek zysków i strat - beneficjent bez projektu [zł.]</t>
  </si>
  <si>
    <t>Tabela 15 Pro forma rachunek zysków i strat - beneficjent z projektem [zł.]</t>
  </si>
  <si>
    <t>Tabela 16 Pro forma sprawozdanie z przepływów pieniężnych - Projekt</t>
  </si>
  <si>
    <t>Tabela 17 Pro forma sprawozdanie z przepływów pieniężnych - beneficjent bez projektu [zł.]</t>
  </si>
  <si>
    <t>Tabela 18 Pro forma sprawozdanie z przepływów pieniężnych - beneficjent z projektem [zł.] (Weryfikacja trwałości finansowej beneficjenta z projektem)</t>
  </si>
  <si>
    <t>Tabela 19 Pro forma bilans majątkowy - Projekt [zł.]</t>
  </si>
  <si>
    <t>Tabela 20 Pro forma bilans majątkowy - beneficjent bez projektu [zł.]</t>
  </si>
  <si>
    <t>Tabela 21 Pro forma bilans majątkowy - beneficjent z projektem [zł.]</t>
  </si>
  <si>
    <t>Poniższe założenia w części pokrywają się z założeniami wymaganymi we wstępnej części Instrukcji do sporządzenia SW analizy finansowej. W zależności od potrzeb proszę wstawić odpowiednią liczbę wierszy</t>
  </si>
  <si>
    <t>w tym: przychody z projektu</t>
  </si>
  <si>
    <t>Nakłady inwestycyjne objęte projektem</t>
  </si>
  <si>
    <t xml:space="preserve"> Pozostałe wydatki majątkowe</t>
  </si>
  <si>
    <t>ŚRODKI BUDŻETU GMINY NA WYDATKI MAJĄTKOWE (C-D)</t>
  </si>
  <si>
    <t>Nakłady inwestycyjne wykazać w latach ich faktycznego poniesienia niezależnie od przyjętego okresu odniesienia</t>
  </si>
  <si>
    <t>Dane należy przedstawić zgodnie z przyjętym okresem odniesienia</t>
  </si>
  <si>
    <t>Zmiana kapitału obrotowego netto (w fazie inwestycyjnej)</t>
  </si>
  <si>
    <t xml:space="preserve">Dane należy przedstawić zgodnie z przyjętym okresem odniesienia </t>
  </si>
  <si>
    <t>Projekty w ramach trybu pozakonkursowego</t>
  </si>
  <si>
    <t>Dla projektów w trybie pozakonkursowym:</t>
  </si>
  <si>
    <t>Plan amortyzacji (w tym obliczenie wartości rezydualnej)</t>
  </si>
  <si>
    <t>Inne przychody (+) / rozchody (-) budżetu</t>
  </si>
  <si>
    <t>Tabela 22 Analiza wrażliwości - scenariusze</t>
  </si>
  <si>
    <t>Tabela 23 Analiza wrażliwości - obliczenie FNPV/C i FRR/C</t>
  </si>
  <si>
    <t>Tabela 24 Analiza ryzyka</t>
  </si>
  <si>
    <t xml:space="preserve">Tabela 26 Bilans majątkowy </t>
  </si>
  <si>
    <t xml:space="preserve">Tabela 27 Sprawozdanie z przepływów pieniężnych </t>
  </si>
  <si>
    <t>Wszyscy Beneficjencji których wartość kosztów kwailfikowalnych przekracza 1 mln EUR wypełniają obowiązkowo część A. W zależności od otrzymanego wyniku należy przejść do części C lub D. Beneficjenci, których projekty podlegają zasadom pomocy publicznej, wypełniają część B.</t>
  </si>
  <si>
    <r>
      <t xml:space="preserve">UWAGA!!!
</t>
    </r>
    <r>
      <rPr>
        <b/>
        <sz val="10"/>
        <rFont val="Arial"/>
        <family val="2"/>
        <charset val="238"/>
      </rPr>
      <t xml:space="preserve">Projekcję przepływów pieniężnych dla </t>
    </r>
    <r>
      <rPr>
        <b/>
        <u/>
        <sz val="10"/>
        <rFont val="Arial"/>
        <family val="2"/>
        <charset val="238"/>
      </rPr>
      <t>projektu</t>
    </r>
    <r>
      <rPr>
        <b/>
        <sz val="10"/>
        <rFont val="Arial"/>
        <family val="2"/>
        <charset val="238"/>
      </rPr>
      <t xml:space="preserve"> należy wykonać dla całego okresu odniesienia. Jeżeli Wnioskodawca nie jest jednocześnie jednostką użytkującą infrastrukturę po zakończeniu realizacji projektu, w tabeli należy pokazać przepływy dotyczące projektu ponoszone przez wszystkie podmioty zaangażowane w realizację i eksploatację projektu po jego zakończeniu. </t>
    </r>
  </si>
  <si>
    <t xml:space="preserve">Całkowity koszt inwestycji wg Uchwały </t>
  </si>
  <si>
    <t>Koszty kwalifikowalne (w PLN)</t>
  </si>
  <si>
    <t>wskazać na jaki dzień ustalono kurs PLN/EUR dla projektu pozakonkursowego. Wartość należy podać z dokładnością do czterech miejsc po przecinku.</t>
  </si>
  <si>
    <r>
      <t>UWAGA!!!</t>
    </r>
    <r>
      <rPr>
        <b/>
        <sz val="10"/>
        <rFont val="Arial"/>
        <family val="2"/>
        <charset val="238"/>
      </rPr>
      <t xml:space="preserve">
W tym arkuszu należy zamieścić prognozę przepływów pieniężnych dla sytuacji, gdzie Wnioskodawcą jest jednostka samorządu terytorialnego, a jednostką użytkującą infrastrukturę powstałą w wyniku realizacji projektu jest JST bezpośrednio lub za pośrednictwem jednostki budżetowej, której plan finansowy w całości zawiera się w budżecie JST.  Dane należy zaprezentować  zgodnie z przyjętym okresem referencyjnym.</t>
    </r>
  </si>
  <si>
    <t>Tabela 10 Rachunek przepływów pieniężnych - Projekt (zł)</t>
  </si>
  <si>
    <t>15 lat</t>
  </si>
  <si>
    <t>kwalfikowany</t>
  </si>
  <si>
    <t>nie dotyczy</t>
  </si>
  <si>
    <t>Ustawa z dnia 15 lutego 1992r. o podatku dochodowym od osób prawnych( nie dotyczy jednostek samorządu terytorialnego)</t>
  </si>
  <si>
    <t>Dane przyjęto w oparciu o zaktualizowane warianty rozwoju gospodarczego Polski z dnia 11.08.2015r. Wartość podano dla roku 2016. Pozostała warianty ujęto w zakładce 16 "Inne".</t>
  </si>
  <si>
    <t>Dane przyjęto w oparciu o zaktualizowane warianty rozwoju gospodarczego Polski z dnia 11.08.2015r. Wartość podano dla roku 2016.</t>
  </si>
  <si>
    <t>nie dotyczy JST</t>
  </si>
  <si>
    <t>Wkład własny</t>
  </si>
  <si>
    <t>Tabela 25 Rachunek zysków i strat - NIE DOTYCZY</t>
  </si>
  <si>
    <t>NIE DOTYCZY</t>
  </si>
  <si>
    <t>Wariant podstawowy</t>
  </si>
  <si>
    <t>PKB</t>
  </si>
  <si>
    <t>Stopa inflacji</t>
  </si>
  <si>
    <t>Stopa bezrobocia</t>
  </si>
  <si>
    <t>Synamika realnego wzortu płac</t>
  </si>
  <si>
    <t>Inne - Warianty rozwoju gospodarczego</t>
  </si>
  <si>
    <t>LP.</t>
  </si>
  <si>
    <t xml:space="preserve">Zasadniczy zakres usług oraz dostaw </t>
  </si>
  <si>
    <t>Kateoria wydatku wg WRPO wniosek</t>
  </si>
  <si>
    <t>Ilość</t>
  </si>
  <si>
    <t>cena netto</t>
  </si>
  <si>
    <t>cena brutto</t>
  </si>
  <si>
    <t>wartość netto</t>
  </si>
  <si>
    <t>wartość brutto</t>
  </si>
  <si>
    <t>2017 kw I</t>
  </si>
  <si>
    <t>2017 kw II</t>
  </si>
  <si>
    <t>2017 kw III</t>
  </si>
  <si>
    <t>2017 kw IV</t>
  </si>
  <si>
    <t>2018 kw I</t>
  </si>
  <si>
    <t>2018 kw II</t>
  </si>
  <si>
    <t xml:space="preserve">Szkolenia </t>
  </si>
  <si>
    <t>Ekspertyzy, analizy, opinie</t>
  </si>
  <si>
    <t xml:space="preserve">Środki trwałe inne niż nieruchomości </t>
  </si>
  <si>
    <t>Promocja</t>
  </si>
  <si>
    <t>RAZEM</t>
  </si>
  <si>
    <t>Wartość nabycia</t>
  </si>
  <si>
    <t>Odpis roczny</t>
  </si>
  <si>
    <t>Odpisy amortyzacyjne od nakłądów inwestycyjnych</t>
  </si>
  <si>
    <t>Oprogramowanie wraz z niezbędnymi usługami</t>
  </si>
  <si>
    <t>Odpisy amortyzacyjne od nakładów odtworzeniowych</t>
  </si>
  <si>
    <t>Wartość majątku</t>
  </si>
  <si>
    <t>Wartość majątku od nakładów odtworzeniowych</t>
  </si>
  <si>
    <t>Majątek razem</t>
  </si>
  <si>
    <t>wg tabeli na dzień 05.03.2016r.</t>
  </si>
  <si>
    <t>Tabela 13 Pro forma rachunek zysków i strat - Projekt [zł.] - NIE DOTYCZY</t>
  </si>
  <si>
    <t>Obliczenia pomocnicze do analizy wrażliwości</t>
  </si>
  <si>
    <t>Finansowa zaktualizowana wartość netto z inwestycji (FNPV/C) - WZROST NAKŁADÓW INWESTYCYJNYCH O 10%</t>
  </si>
  <si>
    <r>
      <t>współczynnik dyskontowy (r=4%) - d</t>
    </r>
    <r>
      <rPr>
        <i/>
        <vertAlign val="subscript"/>
        <sz val="9"/>
        <rFont val="Arial"/>
        <family val="2"/>
        <charset val="238"/>
      </rPr>
      <t>t</t>
    </r>
    <r>
      <rPr>
        <i/>
        <sz val="9"/>
        <rFont val="Arial"/>
        <family val="2"/>
        <charset val="238"/>
      </rPr>
      <t>=1/(1+r)</t>
    </r>
    <r>
      <rPr>
        <i/>
        <vertAlign val="superscript"/>
        <sz val="9"/>
        <rFont val="Arial"/>
        <family val="2"/>
        <charset val="238"/>
      </rPr>
      <t>t</t>
    </r>
  </si>
  <si>
    <t>Finansowa zaktualizowana wartość netto z inwestycji (FNPV/C) - WZROST NAJBARDZIEJ ISTOTNEGO KOSZTU OPERACYJNEGO O 10%</t>
  </si>
  <si>
    <t>ZESTAWIENIE ROCZNE KOSZTÓW WG RODZAJU</t>
  </si>
  <si>
    <t>Finansowa zaktualizowana wartość netto z inwestycji (FNPV/C) - WARIANT PESYMISTYCZNY</t>
  </si>
  <si>
    <t>Skumulowane przepływy pieniężne - WZROST NAKŁADÓW INWESTYCYJNYCH O 10%</t>
  </si>
  <si>
    <t>Podatki i opłaty lokalne (1.1.3)</t>
  </si>
  <si>
    <t>Dochody z majątku gminy (1.2 - 1.2.2)</t>
  </si>
  <si>
    <t>Pozostałe dochody (1.1 - 1.1.1 do 1.1.5)</t>
  </si>
  <si>
    <t>Udział w dochodach budżetu państwa z tytułu podatku PIT i CIT (1.1.1 i 1.1.2)</t>
  </si>
  <si>
    <t>Subwencje ogółem (1.1.4)</t>
  </si>
  <si>
    <t>Dotacje i środki ze źródeł pozabudżetowych na zadania bieżące (1.1.5)</t>
  </si>
  <si>
    <t>Dotacje i środki ze źródeł pozabudżetowych na inwestycje (1.2.2)</t>
  </si>
  <si>
    <t>WYDATKI: (2.1 - 2.1.1 - 2.1.3)</t>
  </si>
  <si>
    <t>Rzeczowe (2.1 - 2.1.1 - 2.1.3 - 11.1)</t>
  </si>
  <si>
    <t>Osobowe (11.1)</t>
  </si>
  <si>
    <t>Spłata rat kapitałowych (5.1)</t>
  </si>
  <si>
    <t>Spłata odsetek (2.1.3)</t>
  </si>
  <si>
    <t>Spłata poręczeń (2.1.1)</t>
  </si>
  <si>
    <t>WYDATKI MAJĄTKOWE (2.2)</t>
  </si>
  <si>
    <t>Otrzymane kredyty, pożyczki i obligacje (4.3)</t>
  </si>
  <si>
    <t>Skumulowane przepływy pieniężne - WZROST NAJBARDZIEJ ISTOTNEGO KOSZTU OPERACYJNEGO O 10%</t>
  </si>
  <si>
    <t>Skumulowane przepływy pieniężne - WARIANT PESYMISTYCZNY</t>
  </si>
  <si>
    <t>Stawka amort.</t>
  </si>
  <si>
    <t>Infrastruktura IT</t>
  </si>
  <si>
    <t>Obciążenie W</t>
  </si>
  <si>
    <t>Liczba sztuk</t>
  </si>
  <si>
    <t>Razem</t>
  </si>
  <si>
    <t>Średni dobowy czas pracy</t>
  </si>
  <si>
    <t>Serwer 1</t>
  </si>
  <si>
    <t xml:space="preserve"> +/- szacunek zwiększenia spowodowany redundancją zasilaczy w serwerach i macierzy</t>
  </si>
  <si>
    <t>SUMA</t>
  </si>
  <si>
    <t xml:space="preserve">Data od kiedy liczymy </t>
  </si>
  <si>
    <t>Koszt roczny energii</t>
  </si>
  <si>
    <t>06.2017</t>
  </si>
  <si>
    <t>Subskrypcja roczna rozbudowy systemu PZGiK</t>
  </si>
  <si>
    <t>06.2018</t>
  </si>
  <si>
    <t xml:space="preserve">Koszty serwisu sprzętu </t>
  </si>
  <si>
    <t>06.2021</t>
  </si>
  <si>
    <t>Powiadomienia sms (bramka)</t>
  </si>
  <si>
    <t>Cena za 1 sms</t>
  </si>
  <si>
    <t>Sms miesięcznie</t>
  </si>
  <si>
    <t>ZESTAWIENIE KOSZTÓW WG RODZAJU</t>
  </si>
  <si>
    <t>zużycie energii</t>
  </si>
  <si>
    <r>
      <t xml:space="preserve">Wolne środki z rozliczenia roku ubiegłego </t>
    </r>
    <r>
      <rPr>
        <b/>
        <sz val="9"/>
        <color theme="0" tint="-0.34998626667073579"/>
        <rFont val="Arial"/>
        <family val="2"/>
      </rPr>
      <t>(4.2)</t>
    </r>
  </si>
  <si>
    <t>Nie dotyczy</t>
  </si>
  <si>
    <t>Rozbudowa systemu PZGiK oraz uruchomienie nowych e-usług, w tym integracja z ePUAP</t>
  </si>
  <si>
    <t xml:space="preserve">Usługi w zakresie promocji </t>
  </si>
  <si>
    <t>SPECYFIKACJA SPRZĘTU I OPROGRAMOWANIA</t>
  </si>
  <si>
    <t>Nazwa</t>
  </si>
  <si>
    <t>Opis</t>
  </si>
  <si>
    <t>ilość</t>
  </si>
  <si>
    <t>ŚRODKI TRWAŁE</t>
  </si>
  <si>
    <t>OPROGRAMO-WANIE</t>
  </si>
  <si>
    <t>AKK - szacowanie oszczędności</t>
  </si>
  <si>
    <t>Obliczenia pomocnicze do analizy ekonomicznej</t>
  </si>
  <si>
    <t xml:space="preserve">Liczność zdarzeń </t>
  </si>
  <si>
    <t>Dane za 2015</t>
  </si>
  <si>
    <t>e-usługa</t>
  </si>
  <si>
    <t>Szacowany popyt na e-usługi</t>
  </si>
  <si>
    <t xml:space="preserve">Oszczędności jednostkowe e-usługi </t>
  </si>
  <si>
    <t xml:space="preserve">Oszczędności wartość zł. </t>
  </si>
  <si>
    <t>DANE GUS:  % podmiotów gospodarczych korzystających z e-usług w zakresie odsyłania formularzy</t>
  </si>
  <si>
    <t>DANE GUS:  % użytkowników korzystających z e-usług w zakresie odsyłania formularzy</t>
  </si>
  <si>
    <t>Liczba dostępów do EGiB poprzez portal*</t>
  </si>
  <si>
    <t>Obsługa dostępu zdalnego do danych PZGiK przez portal mapowy Systemu PZGiK</t>
  </si>
  <si>
    <t xml:space="preserve">Liczba wniosków o wydanie innych dokumentów z EGiB  - zapytanie ze strony komorników </t>
  </si>
  <si>
    <t>Obsługa komornika</t>
  </si>
  <si>
    <t>Liczba zgłoszonych prac geodezyjnych</t>
  </si>
  <si>
    <t>Liczba wypisów/ wyrysów (jakie mogą zostać obsłużone poprzez usługę "sklepu")*</t>
  </si>
  <si>
    <t>jw..</t>
  </si>
  <si>
    <t>Założenia</t>
  </si>
  <si>
    <t xml:space="preserve">Wartości zł </t>
  </si>
  <si>
    <t>przeciętne wynagrodzenie w administracji publicznej</t>
  </si>
  <si>
    <t>średnia liczba roboczo godzin w miesiącu</t>
  </si>
  <si>
    <t>Koszt 1 roboczogodziny</t>
  </si>
  <si>
    <t>Koszt 1 minuty pracy pracownika administracji</t>
  </si>
  <si>
    <t xml:space="preserve">przeciętne wynagrodzenie w gospodarce narodzowej </t>
  </si>
  <si>
    <t>Koszt 1 minuty pracy pracownika w gospodarce narodowej</t>
  </si>
  <si>
    <t>ŚK</t>
  </si>
  <si>
    <t>Nazwa zadania / nazwa podprocesu</t>
  </si>
  <si>
    <t>Opis zadania / komentarz</t>
  </si>
  <si>
    <t>Czas wykonania [min]</t>
  </si>
  <si>
    <t>pracownik</t>
  </si>
  <si>
    <t>klient</t>
  </si>
  <si>
    <t>x</t>
  </si>
  <si>
    <t>Uruchomienie portalu</t>
  </si>
  <si>
    <t>Uwierzytelnienie i autoryzacja użytkownika</t>
  </si>
  <si>
    <t xml:space="preserve">Przeglądanie mapy, wyszukiwanie obiektów </t>
  </si>
  <si>
    <t>Przeglądanie danych podmiotowych EGiB</t>
  </si>
  <si>
    <t>Podgląd zasobów, wybór warstw</t>
  </si>
  <si>
    <t>Pobranie danych ewidencyjnych</t>
  </si>
  <si>
    <t>Przegląd POI lub innych obiektów</t>
  </si>
  <si>
    <t>Generowanie raportów z EGiB</t>
  </si>
  <si>
    <t xml:space="preserve">listę wyszukanych jednostek rejestrowych, działek albo nieruchomości.  </t>
  </si>
  <si>
    <t>Pobranie szczegółowych informacji</t>
  </si>
  <si>
    <t>Wypełnienie wniosku o udostępnienie informacji dot. geometrii obiektów np. mapy ewidencyjnej</t>
  </si>
  <si>
    <t>Dodanie usługi WMS (np. ortofotomapa)</t>
  </si>
  <si>
    <t>Złożenie wniosku w kancelarii ogólnej</t>
  </si>
  <si>
    <t xml:space="preserve">Złożenie wniosku korespondencyjnie </t>
  </si>
  <si>
    <t>Rejestracja dokumentu</t>
  </si>
  <si>
    <t>Przygotowanie dokumentu / mapy</t>
  </si>
  <si>
    <t>Wygenerowanie dokumentu  / mapy</t>
  </si>
  <si>
    <t xml:space="preserve">Wygenrowanie dokumentu o treści zgodnej z zakresem wypisu / wyrysu z EGiB </t>
  </si>
  <si>
    <t>10.</t>
  </si>
  <si>
    <t>Oczekiwanie na dokument / mapę</t>
  </si>
  <si>
    <t>11.</t>
  </si>
  <si>
    <t>Udostępnienie dokumentu / mapy w ustalonym formacie</t>
  </si>
  <si>
    <t xml:space="preserve">Przekazanie dokumentu droga korespondencyjną </t>
  </si>
  <si>
    <t>12.</t>
  </si>
  <si>
    <t>Odbiór zamówionych dokumentów</t>
  </si>
  <si>
    <t xml:space="preserve">Wartość </t>
  </si>
  <si>
    <t>RÓŻNICA</t>
  </si>
  <si>
    <t>ZAŁOŻENIA - PORTAL-DOSTĘP</t>
  </si>
  <si>
    <t>ZAŁOŻENIA - KOMORNIK</t>
  </si>
  <si>
    <t>Wypełnienie formularza wniosku</t>
  </si>
  <si>
    <t>Złożenie wniosku w systemie ePUAP</t>
  </si>
  <si>
    <t>Logowanie do ePUAP, wybranie formularza wniosku, wypełnienie wniosku, wysłanie wniosku z konta ePUAP (może to być również pismo ogólne i dołączony do tego załącznik z wnioskiem)</t>
  </si>
  <si>
    <t>Złożenie wniosku pisemnie przez kancelarię ogólną</t>
  </si>
  <si>
    <t>Rejestracja wniosku</t>
  </si>
  <si>
    <t>Przygotowanie dokumentów</t>
  </si>
  <si>
    <t>Przesłanie dokumentów w ustalonym formacie wraz z DOO (jeśli wymaga opłaty)</t>
  </si>
  <si>
    <t>Ręczna rejestracja DOO w FK</t>
  </si>
  <si>
    <t>Płatność tradycyjna (kasa / bank)</t>
  </si>
  <si>
    <t>Rejestracja wpłaty w programie FK</t>
  </si>
  <si>
    <t>Ręczna rejestracja wpłaty w programie Ośrodek</t>
  </si>
  <si>
    <t>Opis ścieżki dla przypadku z brakem opłaty</t>
  </si>
  <si>
    <t>oraz dla przypadku kiedy poszukiwany występuje w bazie pzgik EGiB</t>
  </si>
  <si>
    <t>Przygotowanie informacji / danych do wypełnienia wniosku</t>
  </si>
  <si>
    <t>Wypełnienie wniosku (ręcznie)</t>
  </si>
  <si>
    <t>Logowanie do portalu</t>
  </si>
  <si>
    <t>Przeszukiwanie rejestru EGiB w celu znalezienia określonej osoby</t>
  </si>
  <si>
    <t>Edycja kryteriów wyszukiwania</t>
  </si>
  <si>
    <t>Złożenie wniosku przez portal</t>
  </si>
  <si>
    <t>Konfiguracja powiadomienia SMS</t>
  </si>
  <si>
    <t>13.</t>
  </si>
  <si>
    <t>14.</t>
  </si>
  <si>
    <t>Wydruk i wysłanie dokumentów z DOO (jeśli wymaga opłaty)</t>
  </si>
  <si>
    <t>15.</t>
  </si>
  <si>
    <t>Udostępnienie dokumentów z DOO (jeśli wymaga opłaty) w wersji elektronicznej</t>
  </si>
  <si>
    <t>16.</t>
  </si>
  <si>
    <t>Rejestracja DOO w FK</t>
  </si>
  <si>
    <t>17.</t>
  </si>
  <si>
    <t>Płatność tradycyjna / elektroniczna z wygnerowaniem UPO</t>
  </si>
  <si>
    <t>18.</t>
  </si>
  <si>
    <t>19.</t>
  </si>
  <si>
    <t>Rejestracja wpłaty w programie Ośrodek</t>
  </si>
  <si>
    <t>ŚK*</t>
  </si>
  <si>
    <t>Czas wykonania**</t>
  </si>
  <si>
    <t>klient [min]</t>
  </si>
  <si>
    <t>Zgłoszenie pracy geodezyjnej poprzez system ePUAP</t>
  </si>
  <si>
    <t>Logowanie do ePUAP, wybranie formularza wniosku, wypełnienie wniosku, wysłanie wniosku z konta ePUAP (może to być również pismo ogólne i dołączony do tego załącznik z wnioskiem - zgłoszeniem pracy geodezyjnej)</t>
  </si>
  <si>
    <t>Zgłoszenie pracy geodezyjnej pisemnie przez kancelarię ogólną</t>
  </si>
  <si>
    <t>Rejestracja zgłoszenia</t>
  </si>
  <si>
    <t xml:space="preserve">Realizacja wg właściwości, wygenerowanie DOO dokumentu obliczenia opłaty oraz jego wydruk </t>
  </si>
  <si>
    <t>Ręczna rejestracja DOO w programie FK</t>
  </si>
  <si>
    <t>Przekazanie do służb finansowych i rejestracja DOO jako zobowiązanie płatnika (wnioskodawcy)</t>
  </si>
  <si>
    <t>Wysłanie DOO do Interesanta</t>
  </si>
  <si>
    <t>Oczekiwanie na dokument obliczenia opłaty</t>
  </si>
  <si>
    <t>Interesant oczekuje na otrzymanie DOO</t>
  </si>
  <si>
    <t>Odbiór DOO dokumentu obliczenia opłaty</t>
  </si>
  <si>
    <t xml:space="preserve">Odebranie korespondencji np.. Skrytka pocztowa </t>
  </si>
  <si>
    <t xml:space="preserve">Płatność na poczcie, w starostwie, w banku, przelew elektroniczny </t>
  </si>
  <si>
    <t>Zaksięgowanie wpłaty w programie FK</t>
  </si>
  <si>
    <t xml:space="preserve">Rejestracja rozrachunków </t>
  </si>
  <si>
    <t>Oczekiwanie na materiały</t>
  </si>
  <si>
    <t>Przygotowanie materiałów</t>
  </si>
  <si>
    <t xml:space="preserve">Przygotowanie materiałów elektronicznych oraz analogowch </t>
  </si>
  <si>
    <t>Zawiadomienie o przygotowaniu materiałów</t>
  </si>
  <si>
    <t>opcjonalnie informacja telefoniczna do geodety lub zapytanie z jego strony</t>
  </si>
  <si>
    <t>Udostępnienie przygotowanych materiałów i licencji (dane w ustalonym formacie)</t>
  </si>
  <si>
    <t xml:space="preserve">Czynności kancelaryjne związane z wysłaniem korespondencji (poczta lub opcjonalnie ePUAP) / przygotowanie płyty CD-ROM z wnioskowanymi materiałami / dokumentami </t>
  </si>
  <si>
    <t>Odbiór przygotowanych materiałów</t>
  </si>
  <si>
    <t>Odbiór osobisty lub korespondencyjnie - w tym przypadku przyjmuje się osbisty odbiór materiałów analogowych na miejscu w SP</t>
  </si>
  <si>
    <t>Czas</t>
  </si>
  <si>
    <t xml:space="preserve">UWAGA - czasy obslugi wyłącznie informatycznej przez okreslony program, moduł mogą być pomijane - jednak przyjmuje się wartość 1 </t>
  </si>
  <si>
    <t xml:space="preserve">* ścieżka krytyczna - przebieg procesu najbardziej charakterystyczny dla danego modelu. ŚK obejmuje te zadania, które są brane pod uwagę do wyliczenia czasu i kosztu procesu. </t>
  </si>
  <si>
    <t>* przeciętne szacunkowe czasy wykonania określonych czynności po stronie klienta (i / lub e-usługi) lub pracownika starostwa (w tym i / lub systemu back-office)</t>
  </si>
  <si>
    <t xml:space="preserve">SP - skrót Starostowo Powiatowe </t>
  </si>
  <si>
    <t>ZAŁOŻENIA - GEODETA CZ. 1</t>
  </si>
  <si>
    <t>Zdefiniowanie zasięgu pracy, wybór dokumentów, wypełnienie formularza</t>
  </si>
  <si>
    <t>Wysłanie zgłoszenia, konfiguracja powiadomienia sms</t>
  </si>
  <si>
    <t>Podproces Rejestracja zgłoszenia w systemie kancelaryjnym i dziedzinowym</t>
  </si>
  <si>
    <t>Realizacja wg właściwości, wygenerowanie DOO (dokument obliczenia opłaty) oraz wydruk DOO</t>
  </si>
  <si>
    <t>Rejestracja DOO w programie FK</t>
  </si>
  <si>
    <t xml:space="preserve">Eksport do systemu FK, wczytanie dokumentu do systemu FK </t>
  </si>
  <si>
    <t>Wysyłka DOO na konto geodety w portalu</t>
  </si>
  <si>
    <t>Odbiór dokumentu obliczenia opłaty</t>
  </si>
  <si>
    <t xml:space="preserve">Odbiór droga elektroniczną </t>
  </si>
  <si>
    <t>Dokonanie płatności elektronicznej / wygenerowanie UPO</t>
  </si>
  <si>
    <t>Wygenerowanie przez system UPO</t>
  </si>
  <si>
    <t>Obsługa konta wirtualnego z możliwością automatycznego rozliczenia - rozrachunki automatyczne</t>
  </si>
  <si>
    <t>Integracja z programem Ośrodek (GeoInfo) import informacji nt. rozliczenia DOO</t>
  </si>
  <si>
    <t>Automatyczne przygotowanie standardowego zestawu materiałów. Generowane są dokumenty oraz pobierane są dane dla zasięgu pracy</t>
  </si>
  <si>
    <t>Zawiadomienie o przygotowaniu materiałów (sms jeśli ustawiono)</t>
  </si>
  <si>
    <t>Czas wysłania SMS  - pomijalny</t>
  </si>
  <si>
    <t>20.</t>
  </si>
  <si>
    <t>Wydruk i wysłanie przygotowanych dokumentów</t>
  </si>
  <si>
    <t>21.</t>
  </si>
  <si>
    <t>Udostępnienie przygotowanych dokumentów w wersji elektronicznej</t>
  </si>
  <si>
    <t xml:space="preserve">Czas pomijalny </t>
  </si>
  <si>
    <t>22.</t>
  </si>
  <si>
    <t>Odbiór przygotowanych dokumentów</t>
  </si>
  <si>
    <t>Pobranie materiałów poprzez portal</t>
  </si>
  <si>
    <t xml:space="preserve">Czas </t>
  </si>
  <si>
    <t>ZAŁOŻENIA - GEODETA CZ. 2</t>
  </si>
  <si>
    <t>Przygotowanie dokumentów dotyczących wykonanej pracy</t>
  </si>
  <si>
    <t xml:space="preserve">Zawiadomienie o wykonaniu prac geodezyjnych - kierowane do kancelarii ogólnej </t>
  </si>
  <si>
    <t>Skierowanie zawiadomienia razem z dokumentacja techniczną pracy. Dokumentacja kierowana w sposób tradycyjny.</t>
  </si>
  <si>
    <t>Rejestracja zawiadomienia</t>
  </si>
  <si>
    <t>Weryfikacja prac pod względem zgodności z przepisami prawa</t>
  </si>
  <si>
    <t>Zwrot do Wykonawcy, żądanie korekty</t>
  </si>
  <si>
    <t>Skierowanie do wykonawcy protokołu z kontroli</t>
  </si>
  <si>
    <t>Poprawienie / uzupełnienie zgłoszenia / pracy</t>
  </si>
  <si>
    <t>Przekazanie (wypożycznie) danych do aktualizacji w zasięgu pracy np. raster mapy</t>
  </si>
  <si>
    <t xml:space="preserve">Przekazanie materiałów metodą tradycyjną </t>
  </si>
  <si>
    <t>Aktualizacja danych w zasięgu pracy</t>
  </si>
  <si>
    <t>Przekazanie danych z roboczej bazy danych wykonawcy (dokumentacja, pliki tekstowe) do aktualizacji baz pzgik</t>
  </si>
  <si>
    <t xml:space="preserve">Przekazanie danych z operatu </t>
  </si>
  <si>
    <t>Ręczne wprowadzenie zmian</t>
  </si>
  <si>
    <t>Wprowadzenie danych z pliku ASCII z współrzędnymi. Czynności zajmują przeciętnie dla niezłożonych prac geodezyjnych ok 4h</t>
  </si>
  <si>
    <t>Weryfikacja zmian w zakresie aktualizacji baz pzgik</t>
  </si>
  <si>
    <t xml:space="preserve">Weryfikacja przekazanych danych </t>
  </si>
  <si>
    <t>Wycofanie zmian, zwrot do wykonawcy</t>
  </si>
  <si>
    <t>Przekazanie uwag wskazanie usterek w opracowaniu</t>
  </si>
  <si>
    <t>Poprawienie / uzupełnienie aktualizacji</t>
  </si>
  <si>
    <t>Przekazanie poprawionych danych z  roboczej bazy danych wykonawcy (dokumentacja, pliki tekstowe) do aktualizacji baz pzgik</t>
  </si>
  <si>
    <t>Ręczne wprowadzenie poprawionych zmian</t>
  </si>
  <si>
    <t>Weryfikacja poprawionych zmian w zakresie aktualizacji baz pzgik</t>
  </si>
  <si>
    <t>Przekazanie zaktualizowanej mapy Wykonawcy</t>
  </si>
  <si>
    <t>Przekazanie korespondencyjnie / opcja wizyta wykonawcy</t>
  </si>
  <si>
    <t>Odbiór zaktualizowanej mapy</t>
  </si>
  <si>
    <t>Odbiór osobisty przez wykonawcę</t>
  </si>
  <si>
    <t>Opracowanie dokumentów do uwierzytelnienia</t>
  </si>
  <si>
    <t>Złożenie wniosku o uwierzytelnienie</t>
  </si>
  <si>
    <t>Uwierzytelnienie dokumentów na podstawie wniosku</t>
  </si>
  <si>
    <t>Zawiadomienie o wykonaniu prac geodezyjnych - złożone przez ePUAP</t>
  </si>
  <si>
    <t>Wypełnienie zawiadomienia</t>
  </si>
  <si>
    <t xml:space="preserve">Poprawienie / uzupełnienie  dokumentacji zgłoszenia pracy geodezyjnej </t>
  </si>
  <si>
    <t xml:space="preserve">Przekazanie danych do aktualizacji danych pzgik w zasięgu pracy  geodezyjnej np. raster mapy zasadniczej </t>
  </si>
  <si>
    <t>Aktualizacja danych z wywiadu terenowego w zasięgu pracy  na kopii mapy zasadnicznej  lub mapy ewidencyjnej</t>
  </si>
  <si>
    <t>Przekazanie danych z  roboczej bazy danych do aktualizacji do pzgik</t>
  </si>
  <si>
    <t>Przygotowanie funkcji importu</t>
  </si>
  <si>
    <t>Import pliku w formacie natywnym z modyfikacjami</t>
  </si>
  <si>
    <t>Import pliku GML z modyfikacjami</t>
  </si>
  <si>
    <t xml:space="preserve">wprowadzenia danych z roboczej bazy wykonawcy w formacie GML nie przenosi redkacji, w takim przypadku wymagana jest czynność opertora </t>
  </si>
  <si>
    <t>Weryfikacja danych przekazywanych aktualizacji baz pzgik</t>
  </si>
  <si>
    <t>Przekazanie poprawionych danych z  roboczej bazy danych do aktualizacji do pzgik</t>
  </si>
  <si>
    <t>Import zaktualizowanego pliku w formacie natywnym z modyfikacjami</t>
  </si>
  <si>
    <t>Import zaktualizowanego pliku GML z modyfikacjami</t>
  </si>
  <si>
    <t>23.</t>
  </si>
  <si>
    <t>Weryfikacja zaktualizowanych danych przekazywanych do aktualizacji baz pzgik</t>
  </si>
  <si>
    <t>24.</t>
  </si>
  <si>
    <t>25.</t>
  </si>
  <si>
    <t>26.</t>
  </si>
  <si>
    <t>27.</t>
  </si>
  <si>
    <t>Złożenie wniosku o uwierzytelnienie (ePUAP / kancelaria)</t>
  </si>
  <si>
    <t>28.</t>
  </si>
  <si>
    <t>29.</t>
  </si>
  <si>
    <t>Wypełnienie wniosku</t>
  </si>
  <si>
    <t>30.</t>
  </si>
  <si>
    <t>31.</t>
  </si>
  <si>
    <t>Przygotowanie informacji / danych do złożenia wniosku</t>
  </si>
  <si>
    <t>Złożenie wniosku (formularz P lub EGiB) w systemie ePUAP</t>
  </si>
  <si>
    <t>Złożenie wniosku (formularz P lub EGiB) przez kancelarię ogólną</t>
  </si>
  <si>
    <t>Przygotowanie zamówionych dokumentów</t>
  </si>
  <si>
    <t>Wydanie / udostępnienie zamówionych dokumentów (dane w ustalonym formacie)</t>
  </si>
  <si>
    <t>Odbiór u Wnioskodawcy</t>
  </si>
  <si>
    <t>ZAŁOŻENIA - SKLEP INTERESANT</t>
  </si>
  <si>
    <t>Złożenie wniosku (formularz P lub EGiB zależnie od wybranych zasobów) przez kancelarię ogólną</t>
  </si>
  <si>
    <t>Logowanie do portalu (lokalnie / ePUAP)</t>
  </si>
  <si>
    <t>Wskazanie obszarów na mapie, wybór asortymentu</t>
  </si>
  <si>
    <t>Wygenerowanie formularzy wniosku</t>
  </si>
  <si>
    <t>Złożenie wniosku (formularz P lub EGiB zależnie od wybranego zasobu) przez portal</t>
  </si>
  <si>
    <t>Wysłanie DOO do interesanta</t>
  </si>
  <si>
    <t xml:space="preserve">Przygotowanie dokumentów </t>
  </si>
  <si>
    <t>dotyczy to również licencji</t>
  </si>
  <si>
    <t>Zawiadomienie o przygotowaniu zamówionych dokumentów</t>
  </si>
  <si>
    <t>Status sprawy - gotowa do odbioru</t>
  </si>
  <si>
    <t>Wydruk i wysłanie zamówionych dokumentów</t>
  </si>
  <si>
    <t>Udostępnienie zamówionych dokumentów w wersji elektronicznej</t>
  </si>
  <si>
    <t>Oszczędności z tytułu wdrożenia e-usług</t>
  </si>
  <si>
    <t>Niskie</t>
  </si>
  <si>
    <t>Nie przewiduje się spadku popytu na usługi ze względu na charakter projektu. Wdrażanie elektronicznych usług dla ludności jest kluczowym punktem rozwoju administracji publicznej nie tylko w Wielkopolsce ale i całym kraju.</t>
  </si>
  <si>
    <t>Prawdopodobieństwo zajścia zdarzenia, jakim jest wzrost kosztów usług obcych jest średnie. Wynika to z faktu, iż najbardziej istotnym kosztem eksploatacji jest subskrypcja roczna  rozbudowy systemu zapewniająca poprawę jakości oraz poszerzanie zakresu funkcjonalnego systemu. Jest to niezbędny koszt eksploatacyjny, a koszty wynagrodzeń specjalistów informatyków stale rosną niezależnie od sektora publicznego/prywatnego.</t>
  </si>
  <si>
    <t>Średnie</t>
  </si>
  <si>
    <t xml:space="preserve">Prawdopodobieństwo wystąpienia ryzyka wzrostu planowanych do poniesienia nakładów inwestycyjnych o 10% jest niskie, gdyż analiza finansowa bazuje na aktualnych wycenach zarówno środków trwałych, wartości niematerialnych i prawnych a także cen usług związanych z wdrożeniem projektu. 
Ponadto Beneficjent zabezpieczy się przed przekroczeniem budżetu inwestycji umową z wykonawcą zakładającą ceny sztywne.
</t>
  </si>
  <si>
    <t>nd</t>
  </si>
  <si>
    <t>Cross financing</t>
  </si>
  <si>
    <t xml:space="preserve">Oprogramowanie, licencje </t>
  </si>
  <si>
    <t>Usługi (konwersja, integracja)</t>
  </si>
  <si>
    <t>Integracja z systemem FK</t>
  </si>
  <si>
    <t>Prace geodezyjne w zakresie modernizacji egib i cyfryzacji zasobu</t>
  </si>
  <si>
    <t>Modernizacja egib i aktualizacja kartoteki budynków i lokali</t>
  </si>
  <si>
    <t>Dostawa sprzętu komputerowego i oprogramowania</t>
  </si>
  <si>
    <t>Sprzęt komputerowy</t>
  </si>
  <si>
    <t>Usługi instalacji, konfiguracji</t>
  </si>
  <si>
    <t xml:space="preserve">Usługi powiadamiania SMS </t>
  </si>
  <si>
    <t>UTM</t>
  </si>
  <si>
    <t>Dotyczy to tylko dostępu do aplikacji / portalu z dostępem do danych podmiotowhc np.. Portal EGB2000-INT</t>
  </si>
  <si>
    <t>Liczba wniosków o wydanie wypisów / wyrysów z EGiB</t>
  </si>
  <si>
    <t xml:space="preserve">Przyjmuje się, że 15% wniosków o dane mapowe mogło być zainicjowane jako potrzeba dostępu do baz pzgik wyłącznie w celach informacyjnych, do których nie ma potrzeby posiadania w procedurze / czynnościach administracyjnych uwierzytelnione dokumentu urzędowego wydanego przez SGiK </t>
  </si>
  <si>
    <t xml:space="preserve">Przyjmuje się, zainteresowanie będzie na poziomie 91,6% tak jak dla przedsiębiorcy, oraz fakt, iż przeciętnie 80% zapytań odnosi się do osoby nie figurującej w ewidencji EGiB </t>
  </si>
  <si>
    <t>Liczba wniosków o udostępnienie RCiWN oraz wniosków rzeczoznawców majątkowych o wgląd do zbiorów aktów notarialnych oraz orzeczeń sądowych i decyzji administracyjnych będących podstawą wpisów w EGiB</t>
  </si>
  <si>
    <t>Obsługa rzeczoznawcy</t>
  </si>
  <si>
    <t xml:space="preserve">Obsługa geodety - zgłoszenie pracy geodezyjnej, zawiadomienie o zakończeniu pracy geodezyjnej </t>
  </si>
  <si>
    <t xml:space="preserve">Liczba zawiadomień o zakończeniu prac geodezyjnych </t>
  </si>
  <si>
    <t>Obsługa geodety - zawiadomienie o zakończeniu  prac</t>
  </si>
  <si>
    <t xml:space="preserve">Przyjęto w uproszczeniu, iż 90% prac geodezyjnych kończy się zawiadomieniem i uwierzytelnieniem dokumentacji w danym roku. Przekazanie danych od wykonawcy następuje w pliku natywnym (obecnie) - docelowo może być GML. </t>
  </si>
  <si>
    <t>Liczba wniosków o uwierzytelnienie dokumentów</t>
  </si>
  <si>
    <t>Liczba wniosków o udostępnienie materiałów z pzgik - formularze P + P1-P3, P5-P8 , sporządzenie DOO,  licencji i udostępnienie materiałów</t>
  </si>
  <si>
    <t>Obsługa czynności związanych z udostępnianie materiałów PZGiK  (sklep internetowy)</t>
  </si>
  <si>
    <t>Dotyczy to tylko formularza EGB - odnosi się do osób fizycznych i prawnych (nie rozróżniamy osoby / podmiotu)</t>
  </si>
  <si>
    <t>ZAŁOŻENIA - RZECZOZNAWCA</t>
  </si>
  <si>
    <t>Przygotowanie wniosku o dostęp do określonych transakcji z RCiWN (ręcznie)</t>
  </si>
  <si>
    <t>Czynności nie wspierane bezposrednio przez System PZGiK</t>
  </si>
  <si>
    <t>Odbiór przez Interesanta</t>
  </si>
  <si>
    <t>Przygotowanie transakcji z RCiWN</t>
  </si>
  <si>
    <t>Przygotowanie danych w zakresie wymaganych transakcji RCiWN</t>
  </si>
  <si>
    <t>Wydruk i wysłanie dokumentów</t>
  </si>
  <si>
    <t>Udostępnienie materiałów w wersji elektronicznej</t>
  </si>
  <si>
    <t>Odbiór dokumentów</t>
  </si>
  <si>
    <t>Przygotowanie wniosku o dostęp do określonych transakcji RCiWN</t>
  </si>
  <si>
    <t>Określenie rodzaju transakcji</t>
  </si>
  <si>
    <t>Konfiguracja zakresu wymaganych danych</t>
  </si>
  <si>
    <t>Wygenerowanie - złożenie wniosku przez portal</t>
  </si>
  <si>
    <t xml:space="preserve">Wyszukiwanie danych i generowanie wniosku </t>
  </si>
  <si>
    <t>Konfiguracja powiadomienia sms</t>
  </si>
  <si>
    <t xml:space="preserve">Realizacja poprzez funkcje integracji FK </t>
  </si>
  <si>
    <t>Wsłanie na konto w potalu</t>
  </si>
  <si>
    <t>Odbiór na koncie portalu</t>
  </si>
  <si>
    <t>Dokonanie płatności elektronicznej, wygenerowanie UPO</t>
  </si>
  <si>
    <t xml:space="preserve">Funkcje importu / eksportu </t>
  </si>
  <si>
    <t>Przygotowanie transakcji z RCiWN (konfiguracja ograniczonego dostępu do danych w portalu)</t>
  </si>
  <si>
    <t>Konfigurowanie portalu lub wydruk danych  (czas po stronie Systemu PZGiK)</t>
  </si>
  <si>
    <t>Zawiadomienie o przygotowaniu transakcji z RCiWN</t>
  </si>
  <si>
    <t xml:space="preserve">odblokowanie dostępu </t>
  </si>
  <si>
    <t>Uzyskanie dostępu do materiałów w wersji elektronicznej</t>
  </si>
  <si>
    <t>Dostęp 24h - do przeglądu do końca dnia zgodnie z regulacjami wewnętrznymi Wnioskodawcy</t>
  </si>
  <si>
    <t>Wysłanie DOO na adres elektroniczny lub tradycyjny Interesanta</t>
  </si>
  <si>
    <t>JEST</t>
  </si>
  <si>
    <t>BĘDZIE</t>
  </si>
  <si>
    <t>a. Sprecjalistyczny sprzęt komupterowy, serwery, itp.</t>
  </si>
  <si>
    <r>
      <t>Zgodnie z ustawą o rachunkowości i polityką rachunkowości Beneficjenta.</t>
    </r>
    <r>
      <rPr>
        <b/>
        <sz val="10"/>
        <rFont val="Arial"/>
        <family val="2"/>
        <charset val="238"/>
      </rPr>
      <t xml:space="preserve"> Początek amortyzacji: czerwiec 2018, metoda liniowa.</t>
    </r>
  </si>
  <si>
    <t>Wydatki inwestycyjne powyżej 3500 zł brutto/szt.</t>
  </si>
  <si>
    <t xml:space="preserve">Specjalistyczny sprzęt komputerowy </t>
  </si>
  <si>
    <t>Wydatki inwestycyjne</t>
  </si>
  <si>
    <t>Sprzęt komputerowy, w tym:</t>
  </si>
  <si>
    <t>Wydatki nie-inwestycyjne</t>
  </si>
  <si>
    <t>Oprogramowanie, licencje, w tym:</t>
  </si>
  <si>
    <t>Powiat Turecki nie będzie ubiegał się o odzyskanie podatku VAT od wydatków poniesionych w ramach projektu inwestycyjnego.</t>
  </si>
  <si>
    <t>b. Wartości neimaterialne i prawne (w tym oprogramowanie, licencje i usługi związane z ich uruchomieniem)</t>
  </si>
  <si>
    <t>Router</t>
  </si>
  <si>
    <t>UPS</t>
  </si>
  <si>
    <t>Oprogramowanie bazodanowe</t>
  </si>
  <si>
    <t>System operacyjny</t>
  </si>
  <si>
    <t>Wydatki inwestycyjne poniżęj 3500 zł brutto/szt.</t>
  </si>
  <si>
    <t>Pobranie wzoru formularza z BIP lub strony ePUAP, wypełnienie wniosku, dojazd /dojście do Starostwa Powiatu Tureckiego (30-40 min), złożenie wniosku w kancelarii Starostwa.</t>
  </si>
  <si>
    <t>Pobranie wzoru formularza z BIP lub strony ePUAP, wypełnienie wniosku, dojazd / dojście do Starostwa Powiatu Tureckiego (30-40 min), złożenie wniosku w kancelarii Starostwa.</t>
  </si>
  <si>
    <t>Pobranie wzoru formularza z BIP lub strony ePUAP, wypełnienie wniosku, dojazd / dojście do Starostwa Powiatu Tureckiego (30-40 min), złożenie wniosku w kancelarii Starostwa - w tym czynności konsultacji z pracownikami wydziału GK związane z wyborem materiałów pzgik</t>
  </si>
  <si>
    <t>Pobranie wzoru formularza z BIP lub strony ePUAP, wypełnienie wniosku, dojazd / dojście do kancelarii Starostwa Powiatu Tureckiego - w tym czynności konsultacji z pracownikami wydziału GK związane z wyborem materiałów pzgik</t>
  </si>
  <si>
    <t>opcjonalnie wysłanei SMS / emial - czas wysłania pomijalny</t>
  </si>
  <si>
    <t>Liczba zmian w EGiB</t>
  </si>
  <si>
    <t xml:space="preserve">Nie dotyczy - brak e-usługi </t>
  </si>
  <si>
    <t>Liczba złożonych wniosków o przeprowadzenie narady</t>
  </si>
  <si>
    <t xml:space="preserve">Obsługa narady koordynacyjnej </t>
  </si>
  <si>
    <t>Dotyczy to geodetów jak również innych osób prawnych i fizycznych. Wyliczenie oszczędności zostało ujęte powyżej. Przyjęto że 80% zakończonych prac geodezyjnych końcy się uwierzytelnienniem dokumentów.</t>
  </si>
  <si>
    <t>ZAŁOŻENIA - PROJEKTANT</t>
  </si>
  <si>
    <t>Złożenie wniosku o uzgodnienie usytowania projektowanej sieci uzbrojenia terenu w systemie ePUAP</t>
  </si>
  <si>
    <t>Złożenie wniosku o uzgodnienie usytowania projektowanej sieci uzbrojenia terenu pisemnie przez kancelarię ogólną</t>
  </si>
  <si>
    <t>Ustalenie terminu narady koordynacyjnej</t>
  </si>
  <si>
    <t xml:space="preserve">Przewodniczący ustala termin i informuje o nim członków Zespołu Koordynacyjnego </t>
  </si>
  <si>
    <t>Odbiór informacji o terminie narady</t>
  </si>
  <si>
    <t>Jeżeli korespondencyjnie to min 10 min</t>
  </si>
  <si>
    <t>Przekazanie dokumentacji do członków Zespołu Koordynacyjnego</t>
  </si>
  <si>
    <t xml:space="preserve">Przekazanie drogą korspondencyjną. Wydruk, skan projektu wraz z pismem przewodnim i skanem wniosku </t>
  </si>
  <si>
    <t>Zebranie Zespołu Koordynacyjnego</t>
  </si>
  <si>
    <t>Przeciętnie dla 1 sprawy</t>
  </si>
  <si>
    <t>Przekazanie interesantowi opisu protokołu z narady koordynacyjnej</t>
  </si>
  <si>
    <t>Przekazanie kopii protokołu wraz z projektem sieci zawierajacym adnotacje</t>
  </si>
  <si>
    <t>Odbiór protokołu z narady koordynacyjnej</t>
  </si>
  <si>
    <t xml:space="preserve">Odbiór korespondencji </t>
  </si>
  <si>
    <t>Pobranie wzoru formularza z BIP lub strony ePUAP, wypełnienie wniosku, dojazd / dojście do PODGiK (30-40 min), złożenie wniosku w PODGiK lub w kancelarii Starostwa.</t>
  </si>
  <si>
    <t>Złożenie wniosku o uzgodnienie usytowania projektowanej sieci uzbrojenia terenu przez portal geodezyjny</t>
  </si>
  <si>
    <t>Realizacja czynnosci poprzez integrację systemów</t>
  </si>
  <si>
    <t>Płatność tradycyjna przez kancelarię</t>
  </si>
  <si>
    <t>Rejestracja poprzez integrację systemów</t>
  </si>
  <si>
    <t>jw.</t>
  </si>
  <si>
    <t>Ustalenia terminu wg ustalonej reguły - może obejmowac również koordynację kalendarza spotkań (narad)</t>
  </si>
  <si>
    <t>Informacja o ustaleniu terminu narady</t>
  </si>
  <si>
    <t>Informacja kierowna jest na konto projektanta / inwestora</t>
  </si>
  <si>
    <t>Przekazanie drogą elektroniczną  dokumentacji do członków Zespołu Koordynacyjnego</t>
  </si>
  <si>
    <t>Zebranie drogą elektroniczną adnotacji (uwag) do projektu</t>
  </si>
  <si>
    <t xml:space="preserve">Adnotacje kierowane są na bieżąco przez członków Zespołu Koordynacjnego </t>
  </si>
  <si>
    <t>Opcjonalnie może być to telekonferencja z dostępem zdalnym do bazy pzgik (czas dla jednej sprawy)</t>
  </si>
  <si>
    <t>Informacja o możliwości odbioru protokołu</t>
  </si>
  <si>
    <t>Przekazanie drogą elektroniczną, opcja przez kancelarię z podpisem kwalifikowanym</t>
  </si>
  <si>
    <t>Odbiór elektroniczny opisu protokołu z narady koordynacyjnej</t>
  </si>
  <si>
    <t>Wolne środki z rozliczenia roku ubiegłego (4.2)</t>
  </si>
  <si>
    <t>http://stat.gov.pl/obszary-tematyczne/rynek-pracy/pracujacy-zatrudnieni-wynagrodzenia-koszty-pracy/zatrudnienie-i-wynagrodzenia-w-gospodarce-narodowej-w-i-kwartale-2016-roku,1,22.html</t>
  </si>
  <si>
    <t>str. 35 TABL. 14. PRZECIĘTNE MIESIĘCZNE WYNAGRODZENIE BRUTTO BEZ WYPŁAT NAGRÓD ROCZNYCH   WEDŁUG SEKCJI GOSPODARKI NARODOWEJ ORAZ FORM FINANSOWANIA W I KWARTALE 2016 R.</t>
  </si>
  <si>
    <t>WPF</t>
  </si>
  <si>
    <t>Serwer</t>
  </si>
  <si>
    <t>Przetworzenie do postaci cyfrowej (skanowanie zasobu)</t>
  </si>
  <si>
    <t>Zużyce kWh</t>
  </si>
  <si>
    <t>UPS - pełne obciążenie</t>
  </si>
  <si>
    <t>UPS - no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</si>
</sst>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z_ł_-;\-* #,##0.00\ _z_ł_-;_-* &quot;-&quot;??\ _z_ł_-;_-@_-"/>
    <numFmt numFmtId="164" formatCode="0.0%"/>
    <numFmt numFmtId="165" formatCode="#,##0.0000"/>
    <numFmt numFmtId="166" formatCode="_-* #,##0.0000\ _z_ł_-;\-* #,##0.0000\ _z_ł_-;_-* &quot;-&quot;??\ _z_ł_-;_-@_-"/>
    <numFmt numFmtId="167" formatCode="_-* #,##0.00000000000\ _z_ł_-;\-* #,##0.00000000000\ _z_ł_-;_-* &quot;-&quot;??\ _z_ł_-;_-@_-"/>
    <numFmt numFmtId="168" formatCode="_-* #,##0\ _z_ł_-;\-* #,##0\ _z_ł_-;_-* &quot;-&quot;??\ _z_ł_-;_-@_-"/>
    <numFmt numFmtId="169" formatCode="0.0000"/>
    <numFmt numFmtId="170" formatCode="_-* #,##0.0\ _z_ł_-;\-* #,##0.0\ _z_ł_-;_-* &quot;-&quot;??\ _z_ł_-;_-@_-"/>
    <numFmt numFmtId="171" formatCode="0.0"/>
    <numFmt numFmtId="172" formatCode="#,##0.0"/>
    <numFmt numFmtId="173" formatCode="#,##0.00\ &quot;zł&quot;"/>
    <numFmt numFmtId="174" formatCode="#,##0.00_ ;\-#,##0.00\ "/>
  </numFmts>
  <fonts count="9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P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vertAlign val="subscript"/>
      <sz val="10"/>
      <name val="Arial"/>
      <family val="2"/>
    </font>
    <font>
      <i/>
      <vertAlign val="superscript"/>
      <sz val="10"/>
      <name val="Arial"/>
      <family val="2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 CE"/>
      <charset val="238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 CE"/>
      <charset val="238"/>
    </font>
    <font>
      <b/>
      <sz val="9"/>
      <color indexed="8"/>
      <name val="Arial"/>
      <family val="2"/>
    </font>
    <font>
      <b/>
      <sz val="14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charset val="238"/>
    </font>
    <font>
      <b/>
      <sz val="14"/>
      <name val="Arial"/>
      <family val="2"/>
      <charset val="238"/>
    </font>
    <font>
      <i/>
      <vertAlign val="sub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u/>
      <sz val="10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"/>
      <name val="Arial"/>
      <family val="2"/>
      <charset val="238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color indexed="17"/>
      <name val="Arial"/>
      <family val="2"/>
    </font>
    <font>
      <sz val="9"/>
      <color indexed="10"/>
      <name val="Arial"/>
      <family val="2"/>
    </font>
    <font>
      <b/>
      <i/>
      <sz val="14"/>
      <color rgb="FFFF0000"/>
      <name val="Arial CE"/>
      <charset val="238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trike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6"/>
      <name val="Arial"/>
      <family val="2"/>
      <charset val="238"/>
    </font>
    <font>
      <i/>
      <vertAlign val="subscript"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b/>
      <sz val="9"/>
      <color indexed="59"/>
      <name val="Arial"/>
      <family val="2"/>
      <charset val="238"/>
    </font>
    <font>
      <i/>
      <sz val="10"/>
      <color rgb="FFFF0000"/>
      <name val="Arial"/>
      <family val="2"/>
    </font>
    <font>
      <sz val="9"/>
      <color theme="1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color indexed="59"/>
      <name val="Arial"/>
      <family val="2"/>
    </font>
    <font>
      <b/>
      <sz val="9"/>
      <color theme="0" tint="-0.34998626667073579"/>
      <name val="Arial"/>
      <family val="2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0070C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color indexed="12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rgb="FF0070C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theme="1"/>
      <name val="Aria;"/>
      <charset val="238"/>
    </font>
    <font>
      <sz val="8"/>
      <color theme="1"/>
      <name val="Aria;"/>
      <charset val="238"/>
    </font>
    <font>
      <sz val="9"/>
      <color theme="1"/>
      <name val="Aria;"/>
      <charset val="238"/>
    </font>
    <font>
      <sz val="10"/>
      <color theme="1"/>
      <name val="Arial"/>
      <family val="2"/>
      <charset val="238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3" fontId="5" fillId="0" borderId="0"/>
    <xf numFmtId="0" fontId="4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31">
    <xf numFmtId="0" fontId="0" fillId="0" borderId="0" xfId="0"/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wrapText="1" indent="1"/>
    </xf>
    <xf numFmtId="0" fontId="9" fillId="0" borderId="1" xfId="0" applyFont="1" applyBorder="1" applyAlignment="1">
      <alignment horizontal="left" wrapText="1" indent="1"/>
    </xf>
    <xf numFmtId="0" fontId="6" fillId="0" borderId="0" xfId="0" applyFont="1"/>
    <xf numFmtId="0" fontId="9" fillId="0" borderId="0" xfId="0" applyFont="1"/>
    <xf numFmtId="0" fontId="8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/>
    </xf>
    <xf numFmtId="3" fontId="7" fillId="0" borderId="0" xfId="1" applyFont="1" applyAlignment="1">
      <alignment horizontal="left"/>
    </xf>
    <xf numFmtId="0" fontId="6" fillId="0" borderId="0" xfId="0" applyFont="1" applyAlignment="1">
      <alignment horizontal="center"/>
    </xf>
    <xf numFmtId="3" fontId="6" fillId="0" borderId="0" xfId="1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0" borderId="0" xfId="0" applyFont="1" applyFill="1"/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6" borderId="0" xfId="0" applyFont="1" applyFill="1"/>
    <xf numFmtId="0" fontId="10" fillId="6" borderId="0" xfId="0" applyFont="1" applyFill="1" applyAlignment="1">
      <alignment horizontal="left"/>
    </xf>
    <xf numFmtId="0" fontId="7" fillId="3" borderId="1" xfId="0" applyNumberFormat="1" applyFont="1" applyFill="1" applyBorder="1" applyAlignment="1">
      <alignment horizontal="center"/>
    </xf>
    <xf numFmtId="43" fontId="16" fillId="6" borderId="0" xfId="0" applyNumberFormat="1" applyFont="1" applyFill="1"/>
    <xf numFmtId="43" fontId="16" fillId="0" borderId="0" xfId="0" applyNumberFormat="1" applyFont="1"/>
    <xf numFmtId="43" fontId="17" fillId="0" borderId="0" xfId="0" applyNumberFormat="1" applyFont="1"/>
    <xf numFmtId="0" fontId="16" fillId="3" borderId="1" xfId="1" applyNumberFormat="1" applyFont="1" applyFill="1" applyBorder="1" applyAlignment="1">
      <alignment horizontal="center"/>
    </xf>
    <xf numFmtId="43" fontId="16" fillId="0" borderId="1" xfId="0" applyNumberFormat="1" applyFont="1" applyBorder="1"/>
    <xf numFmtId="43" fontId="17" fillId="0" borderId="0" xfId="0" applyNumberFormat="1" applyFont="1" applyBorder="1"/>
    <xf numFmtId="43" fontId="17" fillId="0" borderId="1" xfId="0" applyNumberFormat="1" applyFont="1" applyBorder="1" applyAlignment="1">
      <alignment horizontal="right" wrapText="1"/>
    </xf>
    <xf numFmtId="43" fontId="16" fillId="2" borderId="1" xfId="0" applyNumberFormat="1" applyFont="1" applyFill="1" applyBorder="1" applyAlignment="1">
      <alignment horizontal="right" vertical="center" wrapText="1"/>
    </xf>
    <xf numFmtId="43" fontId="16" fillId="0" borderId="1" xfId="0" applyNumberFormat="1" applyFont="1" applyBorder="1" applyAlignment="1">
      <alignment horizontal="right" vertical="center" wrapText="1"/>
    </xf>
    <xf numFmtId="43" fontId="18" fillId="0" borderId="1" xfId="0" applyNumberFormat="1" applyFont="1" applyBorder="1" applyAlignment="1">
      <alignment horizontal="right" vertical="center" wrapText="1"/>
    </xf>
    <xf numFmtId="43" fontId="17" fillId="0" borderId="1" xfId="0" applyNumberFormat="1" applyFont="1" applyBorder="1" applyAlignment="1">
      <alignment horizontal="right" vertical="center" wrapText="1"/>
    </xf>
    <xf numFmtId="43" fontId="16" fillId="3" borderId="1" xfId="0" applyNumberFormat="1" applyFont="1" applyFill="1" applyBorder="1" applyAlignment="1">
      <alignment horizontal="right" vertical="center" wrapText="1"/>
    </xf>
    <xf numFmtId="43" fontId="18" fillId="2" borderId="1" xfId="0" applyNumberFormat="1" applyFont="1" applyFill="1" applyBorder="1" applyAlignment="1">
      <alignment horizontal="right" wrapText="1"/>
    </xf>
    <xf numFmtId="43" fontId="17" fillId="0" borderId="0" xfId="0" applyNumberFormat="1" applyFont="1" applyBorder="1" applyAlignment="1">
      <alignment horizontal="right" vertical="center" wrapText="1"/>
    </xf>
    <xf numFmtId="43" fontId="0" fillId="0" borderId="0" xfId="0" applyNumberFormat="1" applyAlignment="1">
      <alignment horizontal="right" vertical="center" wrapText="1"/>
    </xf>
    <xf numFmtId="0" fontId="9" fillId="0" borderId="0" xfId="0" applyFont="1" applyFill="1"/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165" fontId="15" fillId="0" borderId="1" xfId="0" applyNumberFormat="1" applyFont="1" applyFill="1" applyBorder="1" applyAlignment="1">
      <alignment vertical="center"/>
    </xf>
    <xf numFmtId="0" fontId="10" fillId="0" borderId="0" xfId="0" applyFont="1" applyBorder="1"/>
    <xf numFmtId="0" fontId="10" fillId="3" borderId="1" xfId="0" applyNumberFormat="1" applyFont="1" applyFill="1" applyBorder="1"/>
    <xf numFmtId="0" fontId="9" fillId="0" borderId="1" xfId="0" applyFont="1" applyBorder="1" applyAlignment="1">
      <alignment horizontal="left" indent="1"/>
    </xf>
    <xf numFmtId="0" fontId="10" fillId="3" borderId="1" xfId="0" applyFont="1" applyFill="1" applyBorder="1"/>
    <xf numFmtId="0" fontId="15" fillId="0" borderId="1" xfId="0" applyFont="1" applyBorder="1"/>
    <xf numFmtId="0" fontId="9" fillId="0" borderId="0" xfId="0" applyFont="1" applyBorder="1"/>
    <xf numFmtId="0" fontId="15" fillId="2" borderId="1" xfId="0" applyFont="1" applyFill="1" applyBorder="1" applyAlignment="1">
      <alignment horizontal="left" indent="1"/>
    </xf>
    <xf numFmtId="0" fontId="10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7" fillId="2" borderId="1" xfId="0" applyFont="1" applyFill="1" applyBorder="1" applyAlignment="1">
      <alignment horizontal="left" vertical="center" wrapText="1" indent="1"/>
    </xf>
    <xf numFmtId="0" fontId="2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" xfId="2" applyFont="1" applyBorder="1" applyAlignment="1">
      <alignment horizontal="left" vertical="center" wrapText="1" indent="1"/>
    </xf>
    <xf numFmtId="43" fontId="10" fillId="0" borderId="0" xfId="0" applyNumberFormat="1" applyFont="1" applyBorder="1"/>
    <xf numFmtId="43" fontId="3" fillId="0" borderId="0" xfId="0" applyNumberFormat="1" applyFont="1" applyBorder="1"/>
    <xf numFmtId="0" fontId="3" fillId="0" borderId="0" xfId="0" applyFont="1" applyBorder="1"/>
    <xf numFmtId="0" fontId="14" fillId="0" borderId="0" xfId="0" applyNumberFormat="1" applyFont="1" applyBorder="1"/>
    <xf numFmtId="43" fontId="14" fillId="0" borderId="0" xfId="0" applyNumberFormat="1" applyFont="1" applyBorder="1"/>
    <xf numFmtId="0" fontId="14" fillId="0" borderId="0" xfId="0" applyFont="1" applyBorder="1"/>
    <xf numFmtId="0" fontId="0" fillId="0" borderId="0" xfId="0" applyBorder="1"/>
    <xf numFmtId="43" fontId="7" fillId="2" borderId="1" xfId="0" applyNumberFormat="1" applyFont="1" applyFill="1" applyBorder="1" applyAlignment="1">
      <alignment horizontal="right" vertical="top" wrapText="1"/>
    </xf>
    <xf numFmtId="43" fontId="16" fillId="3" borderId="4" xfId="0" applyNumberFormat="1" applyFont="1" applyFill="1" applyBorder="1" applyAlignment="1">
      <alignment horizontal="right" wrapText="1"/>
    </xf>
    <xf numFmtId="43" fontId="16" fillId="3" borderId="1" xfId="0" applyNumberFormat="1" applyFont="1" applyFill="1" applyBorder="1" applyAlignment="1">
      <alignment horizontal="right" wrapText="1"/>
    </xf>
    <xf numFmtId="167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NumberFormat="1" applyFont="1" applyBorder="1"/>
    <xf numFmtId="0" fontId="9" fillId="0" borderId="0" xfId="0" applyFont="1" applyBorder="1" applyAlignment="1">
      <alignment horizontal="left" indent="1"/>
    </xf>
    <xf numFmtId="43" fontId="3" fillId="0" borderId="0" xfId="0" applyNumberFormat="1" applyFont="1" applyFill="1" applyBorder="1"/>
    <xf numFmtId="0" fontId="3" fillId="0" borderId="0" xfId="0" applyFont="1" applyFill="1" applyBorder="1"/>
    <xf numFmtId="2" fontId="6" fillId="0" borderId="0" xfId="3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7" fillId="3" borderId="1" xfId="0" applyNumberFormat="1" applyFont="1" applyFill="1" applyBorder="1" applyAlignment="1">
      <alignment horizontal="center" vertical="top"/>
    </xf>
    <xf numFmtId="0" fontId="10" fillId="3" borderId="1" xfId="0" applyNumberFormat="1" applyFont="1" applyFill="1" applyBorder="1" applyAlignment="1">
      <alignment vertical="top"/>
    </xf>
    <xf numFmtId="0" fontId="16" fillId="3" borderId="1" xfId="1" applyNumberFormat="1" applyFont="1" applyFill="1" applyBorder="1" applyAlignment="1">
      <alignment horizontal="center" vertical="top"/>
    </xf>
    <xf numFmtId="0" fontId="16" fillId="0" borderId="0" xfId="1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2" fontId="6" fillId="0" borderId="5" xfId="3" applyNumberFormat="1" applyFont="1" applyFill="1" applyBorder="1" applyAlignment="1">
      <alignment vertical="top"/>
    </xf>
    <xf numFmtId="164" fontId="10" fillId="0" borderId="5" xfId="3" applyNumberFormat="1" applyFont="1" applyFill="1" applyBorder="1" applyAlignment="1">
      <alignment horizontal="center" vertical="top" wrapText="1"/>
    </xf>
    <xf numFmtId="164" fontId="10" fillId="0" borderId="5" xfId="3" applyNumberFormat="1" applyFont="1" applyFill="1" applyBorder="1" applyAlignment="1">
      <alignment vertical="top" wrapText="1"/>
    </xf>
    <xf numFmtId="2" fontId="6" fillId="0" borderId="6" xfId="3" applyNumberFormat="1" applyFont="1" applyFill="1" applyBorder="1" applyAlignment="1">
      <alignment vertical="top"/>
    </xf>
    <xf numFmtId="164" fontId="10" fillId="0" borderId="0" xfId="3" applyNumberFormat="1" applyFont="1" applyFill="1" applyBorder="1" applyAlignment="1">
      <alignment horizontal="center" vertical="top" wrapText="1"/>
    </xf>
    <xf numFmtId="164" fontId="10" fillId="0" borderId="0" xfId="3" applyNumberFormat="1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43" fontId="25" fillId="0" borderId="1" xfId="0" applyNumberFormat="1" applyFont="1" applyBorder="1" applyAlignment="1">
      <alignment horizontal="right" vertical="center" wrapText="1"/>
    </xf>
    <xf numFmtId="43" fontId="11" fillId="0" borderId="0" xfId="0" applyNumberFormat="1" applyFont="1" applyBorder="1"/>
    <xf numFmtId="0" fontId="11" fillId="0" borderId="0" xfId="0" applyFont="1" applyBorder="1"/>
    <xf numFmtId="0" fontId="7" fillId="2" borderId="1" xfId="0" applyFont="1" applyFill="1" applyBorder="1" applyAlignment="1">
      <alignment horizontal="left" wrapText="1"/>
    </xf>
    <xf numFmtId="43" fontId="23" fillId="2" borderId="1" xfId="0" applyNumberFormat="1" applyFont="1" applyFill="1" applyBorder="1" applyAlignment="1">
      <alignment horizontal="right" vertical="center" wrapText="1"/>
    </xf>
    <xf numFmtId="43" fontId="7" fillId="0" borderId="0" xfId="0" applyNumberFormat="1" applyFont="1" applyBorder="1"/>
    <xf numFmtId="0" fontId="7" fillId="0" borderId="0" xfId="0" applyFont="1" applyBorder="1"/>
    <xf numFmtId="0" fontId="7" fillId="3" borderId="1" xfId="0" applyFont="1" applyFill="1" applyBorder="1" applyAlignment="1">
      <alignment horizontal="left" wrapText="1"/>
    </xf>
    <xf numFmtId="43" fontId="23" fillId="3" borderId="1" xfId="0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8" fillId="0" borderId="1" xfId="0" applyFont="1" applyBorder="1"/>
    <xf numFmtId="0" fontId="6" fillId="6" borderId="0" xfId="0" applyFont="1" applyFill="1"/>
    <xf numFmtId="0" fontId="6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wrapText="1"/>
    </xf>
    <xf numFmtId="0" fontId="6" fillId="7" borderId="1" xfId="0" applyFont="1" applyFill="1" applyBorder="1" applyAlignment="1">
      <alignment horizontal="justify" wrapText="1"/>
    </xf>
    <xf numFmtId="0" fontId="7" fillId="8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3" fillId="5" borderId="12" xfId="0" applyFont="1" applyFill="1" applyBorder="1" applyAlignment="1">
      <alignment horizontal="centerContinuous" vertical="justify" wrapText="1"/>
    </xf>
    <xf numFmtId="0" fontId="13" fillId="5" borderId="13" xfId="0" applyFont="1" applyFill="1" applyBorder="1" applyAlignment="1">
      <alignment horizontal="centerContinuous" vertical="justify" wrapText="1"/>
    </xf>
    <xf numFmtId="0" fontId="13" fillId="5" borderId="14" xfId="0" applyFont="1" applyFill="1" applyBorder="1" applyAlignment="1">
      <alignment horizontal="centerContinuous" vertical="justify" wrapText="1"/>
    </xf>
    <xf numFmtId="0" fontId="6" fillId="5" borderId="13" xfId="0" applyFont="1" applyFill="1" applyBorder="1" applyAlignment="1">
      <alignment horizontal="centerContinuous" vertical="justify"/>
    </xf>
    <xf numFmtId="0" fontId="6" fillId="5" borderId="14" xfId="0" applyFont="1" applyFill="1" applyBorder="1" applyAlignment="1">
      <alignment horizontal="centerContinuous" vertical="justify"/>
    </xf>
    <xf numFmtId="0" fontId="7" fillId="8" borderId="5" xfId="0" applyFont="1" applyFill="1" applyBorder="1" applyAlignment="1">
      <alignment horizontal="left" vertical="center"/>
    </xf>
    <xf numFmtId="0" fontId="27" fillId="0" borderId="0" xfId="2" applyFont="1"/>
    <xf numFmtId="43" fontId="17" fillId="0" borderId="0" xfId="2" applyNumberFormat="1" applyFont="1" applyAlignment="1">
      <alignment horizontal="right" vertical="top" wrapText="1"/>
    </xf>
    <xf numFmtId="0" fontId="10" fillId="6" borderId="0" xfId="2" applyFont="1" applyFill="1"/>
    <xf numFmtId="0" fontId="9" fillId="6" borderId="0" xfId="2" applyFont="1" applyFill="1"/>
    <xf numFmtId="43" fontId="17" fillId="6" borderId="0" xfId="2" applyNumberFormat="1" applyFont="1" applyFill="1" applyAlignment="1">
      <alignment horizontal="right" vertical="top" wrapText="1"/>
    </xf>
    <xf numFmtId="43" fontId="17" fillId="0" borderId="0" xfId="2" applyNumberFormat="1" applyFont="1" applyFill="1" applyAlignment="1">
      <alignment horizontal="right" vertical="top" wrapText="1"/>
    </xf>
    <xf numFmtId="0" fontId="7" fillId="3" borderId="1" xfId="2" applyNumberFormat="1" applyFont="1" applyFill="1" applyBorder="1" applyAlignment="1">
      <alignment horizontal="center" vertical="center"/>
    </xf>
    <xf numFmtId="0" fontId="10" fillId="3" borderId="1" xfId="2" applyNumberFormat="1" applyFont="1" applyFill="1" applyBorder="1" applyAlignment="1">
      <alignment vertical="center"/>
    </xf>
    <xf numFmtId="0" fontId="16" fillId="3" borderId="1" xfId="1" applyNumberFormat="1" applyFont="1" applyFill="1" applyBorder="1" applyAlignment="1">
      <alignment horizontal="center" vertical="center"/>
    </xf>
    <xf numFmtId="0" fontId="3" fillId="0" borderId="0" xfId="2" applyNumberFormat="1" applyFont="1" applyAlignment="1">
      <alignment vertical="center"/>
    </xf>
    <xf numFmtId="0" fontId="10" fillId="3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vertical="center" wrapText="1"/>
    </xf>
    <xf numFmtId="43" fontId="17" fillId="3" borderId="1" xfId="2" applyNumberFormat="1" applyFont="1" applyFill="1" applyBorder="1" applyAlignment="1">
      <alignment horizontal="right" vertical="center" wrapText="1"/>
    </xf>
    <xf numFmtId="0" fontId="3" fillId="0" borderId="0" xfId="2" applyFont="1" applyAlignment="1">
      <alignment vertical="center"/>
    </xf>
    <xf numFmtId="0" fontId="28" fillId="0" borderId="1" xfId="2" applyFont="1" applyBorder="1" applyAlignment="1">
      <alignment vertical="center" wrapText="1"/>
    </xf>
    <xf numFmtId="43" fontId="29" fillId="0" borderId="1" xfId="2" applyNumberFormat="1" applyFont="1" applyBorder="1" applyAlignment="1">
      <alignment horizontal="right" vertical="center" wrapText="1"/>
    </xf>
    <xf numFmtId="0" fontId="27" fillId="0" borderId="0" xfId="2" applyFont="1" applyAlignment="1">
      <alignment vertical="center"/>
    </xf>
    <xf numFmtId="0" fontId="9" fillId="0" borderId="1" xfId="0" applyFont="1" applyFill="1" applyBorder="1" applyAlignment="1">
      <alignment horizontal="left" wrapText="1"/>
    </xf>
    <xf numFmtId="0" fontId="28" fillId="0" borderId="1" xfId="2" applyFont="1" applyBorder="1" applyAlignment="1">
      <alignment vertical="center"/>
    </xf>
    <xf numFmtId="43" fontId="17" fillId="0" borderId="1" xfId="2" applyNumberFormat="1" applyFont="1" applyBorder="1" applyAlignment="1">
      <alignment horizontal="right" vertical="center" wrapText="1"/>
    </xf>
    <xf numFmtId="0" fontId="30" fillId="0" borderId="0" xfId="2" applyFont="1" applyAlignment="1">
      <alignment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vertical="center" wrapText="1"/>
    </xf>
    <xf numFmtId="43" fontId="31" fillId="2" borderId="1" xfId="2" applyNumberFormat="1" applyFont="1" applyFill="1" applyBorder="1" applyAlignment="1">
      <alignment horizontal="right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vertical="center" wrapText="1"/>
    </xf>
    <xf numFmtId="43" fontId="31" fillId="0" borderId="4" xfId="2" applyNumberFormat="1" applyFont="1" applyBorder="1" applyAlignment="1">
      <alignment horizontal="right" vertical="center" wrapText="1"/>
    </xf>
    <xf numFmtId="43" fontId="31" fillId="0" borderId="1" xfId="2" applyNumberFormat="1" applyFont="1" applyBorder="1" applyAlignment="1">
      <alignment horizontal="right" vertical="center" wrapText="1"/>
    </xf>
    <xf numFmtId="0" fontId="10" fillId="9" borderId="1" xfId="2" applyFont="1" applyFill="1" applyBorder="1" applyAlignment="1">
      <alignment horizontal="center" vertical="center" wrapText="1"/>
    </xf>
    <xf numFmtId="0" fontId="10" fillId="9" borderId="1" xfId="2" applyFont="1" applyFill="1" applyBorder="1" applyAlignment="1">
      <alignment vertical="center" wrapText="1"/>
    </xf>
    <xf numFmtId="43" fontId="31" fillId="9" borderId="1" xfId="2" applyNumberFormat="1" applyFont="1" applyFill="1" applyBorder="1" applyAlignment="1">
      <alignment horizontal="right" vertical="center" wrapText="1"/>
    </xf>
    <xf numFmtId="0" fontId="9" fillId="0" borderId="0" xfId="2" applyFont="1"/>
    <xf numFmtId="0" fontId="27" fillId="0" borderId="1" xfId="2" applyFont="1" applyBorder="1" applyAlignment="1">
      <alignment horizontal="center" vertical="center"/>
    </xf>
    <xf numFmtId="43" fontId="7" fillId="10" borderId="8" xfId="0" applyNumberFormat="1" applyFont="1" applyFill="1" applyBorder="1" applyAlignment="1">
      <alignment horizontal="left" vertical="center" wrapText="1"/>
    </xf>
    <xf numFmtId="43" fontId="7" fillId="10" borderId="6" xfId="0" applyNumberFormat="1" applyFont="1" applyFill="1" applyBorder="1" applyAlignment="1">
      <alignment horizontal="left" vertical="center" wrapText="1"/>
    </xf>
    <xf numFmtId="43" fontId="7" fillId="10" borderId="9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43" fontId="25" fillId="0" borderId="1" xfId="0" applyNumberFormat="1" applyFont="1" applyFill="1" applyBorder="1" applyAlignment="1">
      <alignment horizontal="right" vertical="center" wrapText="1"/>
    </xf>
    <xf numFmtId="43" fontId="11" fillId="0" borderId="0" xfId="0" applyNumberFormat="1" applyFont="1" applyFill="1" applyBorder="1"/>
    <xf numFmtId="0" fontId="11" fillId="0" borderId="0" xfId="0" applyFont="1" applyFill="1" applyBorder="1"/>
    <xf numFmtId="43" fontId="1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10" borderId="6" xfId="0" applyFont="1" applyFill="1" applyBorder="1" applyAlignment="1">
      <alignment horizontal="left" vertical="center" indent="1"/>
    </xf>
    <xf numFmtId="43" fontId="17" fillId="10" borderId="6" xfId="0" applyNumberFormat="1" applyFont="1" applyFill="1" applyBorder="1" applyAlignment="1">
      <alignment horizontal="right" vertical="center" wrapText="1"/>
    </xf>
    <xf numFmtId="0" fontId="3" fillId="10" borderId="9" xfId="0" applyFont="1" applyFill="1" applyBorder="1"/>
    <xf numFmtId="0" fontId="7" fillId="10" borderId="8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43" fontId="36" fillId="0" borderId="0" xfId="0" applyNumberFormat="1" applyFont="1" applyFill="1" applyAlignment="1">
      <alignment horizontal="right" vertical="center" wrapText="1"/>
    </xf>
    <xf numFmtId="0" fontId="36" fillId="0" borderId="0" xfId="0" applyFont="1" applyFill="1" applyAlignment="1">
      <alignment vertical="center"/>
    </xf>
    <xf numFmtId="0" fontId="10" fillId="6" borderId="0" xfId="0" applyFont="1" applyFill="1" applyAlignment="1">
      <alignment horizontal="left" vertical="center"/>
    </xf>
    <xf numFmtId="0" fontId="7" fillId="6" borderId="0" xfId="0" applyFont="1" applyFill="1" applyAlignment="1">
      <alignment horizontal="center" vertical="center"/>
    </xf>
    <xf numFmtId="43" fontId="7" fillId="0" borderId="0" xfId="4" quotePrefix="1" applyNumberFormat="1" applyFont="1" applyFill="1" applyAlignment="1">
      <alignment horizontal="center" vertical="center" wrapText="1"/>
    </xf>
    <xf numFmtId="168" fontId="7" fillId="0" borderId="0" xfId="4" quotePrefix="1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3" fontId="7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43" fontId="0" fillId="0" borderId="1" xfId="0" applyNumberForma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left" vertical="center" wrapText="1"/>
    </xf>
    <xf numFmtId="43" fontId="0" fillId="3" borderId="1" xfId="4" applyNumberFormat="1" applyFont="1" applyFill="1" applyBorder="1" applyAlignment="1">
      <alignment horizontal="right" vertical="center" wrapText="1"/>
    </xf>
    <xf numFmtId="43" fontId="0" fillId="0" borderId="0" xfId="0" applyNumberFormat="1" applyFill="1" applyAlignment="1">
      <alignment horizontal="right" vertical="center" wrapText="1"/>
    </xf>
    <xf numFmtId="43" fontId="7" fillId="0" borderId="1" xfId="0" applyNumberFormat="1" applyFont="1" applyFill="1" applyBorder="1" applyAlignment="1">
      <alignment horizontal="center" vertical="center" wrapText="1"/>
    </xf>
    <xf numFmtId="43" fontId="7" fillId="0" borderId="1" xfId="0" applyNumberFormat="1" applyFont="1" applyFill="1" applyBorder="1" applyAlignment="1">
      <alignment horizontal="left" vertical="center" wrapText="1"/>
    </xf>
    <xf numFmtId="43" fontId="7" fillId="0" borderId="1" xfId="4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left" vertical="center"/>
    </xf>
    <xf numFmtId="165" fontId="8" fillId="0" borderId="1" xfId="4" applyNumberFormat="1" applyFont="1" applyFill="1" applyBorder="1" applyAlignment="1">
      <alignment horizontal="right" vertical="center" wrapText="1"/>
    </xf>
    <xf numFmtId="165" fontId="8" fillId="0" borderId="1" xfId="4" applyNumberFormat="1" applyFon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43" fontId="8" fillId="0" borderId="0" xfId="0" applyNumberFormat="1" applyFont="1" applyFill="1" applyAlignment="1">
      <alignment horizontal="right" vertical="center" wrapText="1"/>
    </xf>
    <xf numFmtId="43" fontId="11" fillId="2" borderId="1" xfId="0" applyNumberFormat="1" applyFont="1" applyFill="1" applyBorder="1" applyAlignment="1">
      <alignment horizontal="left" vertical="center" wrapText="1"/>
    </xf>
    <xf numFmtId="43" fontId="11" fillId="2" borderId="1" xfId="4" applyNumberFormat="1" applyFont="1" applyFill="1" applyBorder="1" applyAlignment="1">
      <alignment horizontal="right" vertical="center" wrapText="1"/>
    </xf>
    <xf numFmtId="43" fontId="8" fillId="0" borderId="0" xfId="4" applyNumberFormat="1" applyFont="1" applyFill="1" applyBorder="1" applyAlignment="1">
      <alignment horizontal="right" vertical="center" wrapText="1"/>
    </xf>
    <xf numFmtId="43" fontId="15" fillId="0" borderId="0" xfId="4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7" fillId="0" borderId="1" xfId="0" applyFont="1" applyFill="1" applyBorder="1" applyAlignment="1">
      <alignment vertical="top"/>
    </xf>
    <xf numFmtId="43" fontId="7" fillId="3" borderId="1" xfId="0" applyNumberFormat="1" applyFont="1" applyFill="1" applyBorder="1" applyAlignment="1">
      <alignment horizontal="right" vertical="top" wrapText="1"/>
    </xf>
    <xf numFmtId="43" fontId="8" fillId="0" borderId="0" xfId="4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top" wrapText="1"/>
    </xf>
    <xf numFmtId="9" fontId="7" fillId="2" borderId="1" xfId="3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43" fontId="7" fillId="3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4" fontId="7" fillId="11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3" fontId="7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3" fontId="7" fillId="0" borderId="0" xfId="4" applyNumberFormat="1" applyFont="1" applyFill="1" applyAlignment="1">
      <alignment horizontal="right" vertical="center" wrapText="1"/>
    </xf>
    <xf numFmtId="0" fontId="0" fillId="0" borderId="0" xfId="0" quotePrefix="1" applyFill="1" applyAlignment="1">
      <alignment vertical="center"/>
    </xf>
    <xf numFmtId="43" fontId="7" fillId="0" borderId="1" xfId="0" quotePrefix="1" applyNumberFormat="1" applyFont="1" applyFill="1" applyBorder="1" applyAlignment="1">
      <alignment horizontal="center" vertical="center" wrapText="1"/>
    </xf>
    <xf numFmtId="1" fontId="7" fillId="0" borderId="1" xfId="0" quotePrefix="1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165" fontId="15" fillId="0" borderId="1" xfId="4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3" fontId="11" fillId="0" borderId="0" xfId="4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/>
    </xf>
    <xf numFmtId="9" fontId="7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43" fontId="9" fillId="0" borderId="0" xfId="0" applyNumberFormat="1" applyFont="1" applyFill="1" applyAlignment="1">
      <alignment horizontal="left" vertical="center" wrapText="1"/>
    </xf>
    <xf numFmtId="10" fontId="7" fillId="2" borderId="1" xfId="3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3" fontId="10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9" fontId="7" fillId="0" borderId="0" xfId="3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center" wrapText="1"/>
    </xf>
    <xf numFmtId="43" fontId="7" fillId="11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43" fontId="7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left" vertical="center" wrapText="1"/>
    </xf>
    <xf numFmtId="43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0" fontId="7" fillId="0" borderId="0" xfId="3" applyNumberFormat="1" applyFont="1" applyFill="1" applyBorder="1" applyAlignment="1">
      <alignment horizontal="right" vertical="center" wrapText="1"/>
    </xf>
    <xf numFmtId="43" fontId="16" fillId="0" borderId="0" xfId="0" applyNumberFormat="1" applyFont="1" applyFill="1"/>
    <xf numFmtId="43" fontId="10" fillId="0" borderId="0" xfId="0" applyNumberFormat="1" applyFont="1"/>
    <xf numFmtId="0" fontId="10" fillId="0" borderId="0" xfId="0" applyFont="1"/>
    <xf numFmtId="43" fontId="3" fillId="0" borderId="0" xfId="0" applyNumberFormat="1" applyFont="1"/>
    <xf numFmtId="0" fontId="3" fillId="0" borderId="0" xfId="0" applyFont="1"/>
    <xf numFmtId="0" fontId="3" fillId="0" borderId="0" xfId="0" applyNumberFormat="1" applyFont="1"/>
    <xf numFmtId="0" fontId="15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43" fontId="18" fillId="0" borderId="0" xfId="0" applyNumberFormat="1" applyFont="1" applyBorder="1"/>
    <xf numFmtId="0" fontId="15" fillId="0" borderId="1" xfId="0" applyFont="1" applyBorder="1" applyAlignment="1">
      <alignment horizontal="center"/>
    </xf>
    <xf numFmtId="43" fontId="9" fillId="0" borderId="0" xfId="0" applyNumberFormat="1" applyFont="1"/>
    <xf numFmtId="0" fontId="15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43" fontId="16" fillId="0" borderId="0" xfId="0" applyNumberFormat="1" applyFont="1" applyFill="1" applyBorder="1" applyAlignment="1">
      <alignment horizontal="right" vertical="center" wrapText="1"/>
    </xf>
    <xf numFmtId="43" fontId="3" fillId="0" borderId="0" xfId="0" applyNumberFormat="1" applyFont="1" applyFill="1"/>
    <xf numFmtId="0" fontId="3" fillId="0" borderId="0" xfId="0" applyFont="1" applyFill="1"/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43" fontId="17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42" fillId="0" borderId="1" xfId="2" applyFont="1" applyBorder="1" applyAlignment="1">
      <alignment vertical="center"/>
    </xf>
    <xf numFmtId="0" fontId="10" fillId="9" borderId="1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wrapText="1"/>
    </xf>
    <xf numFmtId="43" fontId="17" fillId="9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wrapText="1"/>
    </xf>
    <xf numFmtId="43" fontId="17" fillId="0" borderId="0" xfId="0" applyNumberFormat="1" applyFont="1" applyFill="1" applyBorder="1"/>
    <xf numFmtId="43" fontId="17" fillId="0" borderId="0" xfId="0" applyNumberFormat="1" applyFont="1" applyFill="1"/>
    <xf numFmtId="43" fontId="43" fillId="0" borderId="1" xfId="0" applyNumberFormat="1" applyFont="1" applyBorder="1" applyAlignment="1">
      <alignment horizontal="right" vertical="center" wrapText="1"/>
    </xf>
    <xf numFmtId="43" fontId="44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left"/>
    </xf>
    <xf numFmtId="0" fontId="45" fillId="6" borderId="0" xfId="0" applyFont="1" applyFill="1"/>
    <xf numFmtId="43" fontId="46" fillId="0" borderId="0" xfId="0" applyNumberFormat="1" applyFont="1"/>
    <xf numFmtId="0" fontId="46" fillId="0" borderId="0" xfId="0" applyFont="1"/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 indent="2"/>
    </xf>
    <xf numFmtId="0" fontId="3" fillId="9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left" wrapText="1" indent="2"/>
    </xf>
    <xf numFmtId="0" fontId="10" fillId="2" borderId="1" xfId="0" applyFont="1" applyFill="1" applyBorder="1" applyAlignment="1">
      <alignment horizontal="center" wrapText="1"/>
    </xf>
    <xf numFmtId="43" fontId="16" fillId="3" borderId="1" xfId="1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left" wrapText="1" indent="1"/>
    </xf>
    <xf numFmtId="43" fontId="47" fillId="0" borderId="0" xfId="0" applyNumberFormat="1" applyFont="1"/>
    <xf numFmtId="0" fontId="47" fillId="0" borderId="0" xfId="0" applyFont="1"/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43" fontId="17" fillId="0" borderId="0" xfId="0" applyNumberFormat="1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center"/>
    </xf>
    <xf numFmtId="43" fontId="43" fillId="9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43" fontId="17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wrapText="1"/>
    </xf>
    <xf numFmtId="43" fontId="17" fillId="0" borderId="0" xfId="0" applyNumberFormat="1" applyFont="1" applyFill="1" applyAlignment="1">
      <alignment horizontal="right" vertical="center" wrapText="1"/>
    </xf>
    <xf numFmtId="0" fontId="0" fillId="6" borderId="0" xfId="0" applyFill="1"/>
    <xf numFmtId="0" fontId="16" fillId="0" borderId="0" xfId="1" applyNumberFormat="1" applyFont="1" applyFill="1" applyBorder="1" applyAlignment="1">
      <alignment vertical="top" wrapText="1"/>
    </xf>
    <xf numFmtId="3" fontId="19" fillId="0" borderId="0" xfId="1" applyFont="1" applyAlignment="1">
      <alignment horizontal="left"/>
    </xf>
    <xf numFmtId="3" fontId="20" fillId="0" borderId="0" xfId="1" applyFont="1" applyAlignment="1">
      <alignment horizontal="center"/>
    </xf>
    <xf numFmtId="9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43" fontId="17" fillId="0" borderId="0" xfId="0" applyNumberFormat="1" applyFont="1"/>
    <xf numFmtId="0" fontId="16" fillId="3" borderId="1" xfId="1" applyNumberFormat="1" applyFont="1" applyFill="1" applyBorder="1" applyAlignment="1">
      <alignment horizontal="center"/>
    </xf>
    <xf numFmtId="43" fontId="16" fillId="0" borderId="1" xfId="0" applyNumberFormat="1" applyFont="1" applyBorder="1"/>
    <xf numFmtId="164" fontId="16" fillId="3" borderId="2" xfId="3" applyNumberFormat="1" applyFont="1" applyFill="1" applyBorder="1"/>
    <xf numFmtId="43" fontId="16" fillId="0" borderId="1" xfId="0" applyNumberFormat="1" applyFont="1" applyBorder="1" applyAlignment="1">
      <alignment horizontal="right" vertical="center" wrapText="1"/>
    </xf>
    <xf numFmtId="43" fontId="17" fillId="0" borderId="1" xfId="0" applyNumberFormat="1" applyFont="1" applyBorder="1" applyAlignment="1">
      <alignment horizontal="right" vertical="center" wrapText="1"/>
    </xf>
    <xf numFmtId="0" fontId="10" fillId="3" borderId="1" xfId="0" applyNumberFormat="1" applyFont="1" applyFill="1" applyBorder="1"/>
    <xf numFmtId="0" fontId="10" fillId="2" borderId="1" xfId="0" applyFont="1" applyFill="1" applyBorder="1"/>
    <xf numFmtId="0" fontId="10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7" fillId="6" borderId="0" xfId="0" applyFont="1" applyFill="1"/>
    <xf numFmtId="0" fontId="10" fillId="6" borderId="0" xfId="0" applyFont="1" applyFill="1"/>
    <xf numFmtId="0" fontId="9" fillId="0" borderId="1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vertical="top" wrapText="1"/>
    </xf>
    <xf numFmtId="0" fontId="7" fillId="3" borderId="1" xfId="0" applyNumberFormat="1" applyFont="1" applyFill="1" applyBorder="1" applyAlignment="1">
      <alignment horizontal="center"/>
    </xf>
    <xf numFmtId="169" fontId="15" fillId="0" borderId="1" xfId="0" applyNumberFormat="1" applyFont="1" applyBorder="1" applyAlignment="1">
      <alignment horizontal="center"/>
    </xf>
    <xf numFmtId="169" fontId="15" fillId="0" borderId="1" xfId="0" applyNumberFormat="1" applyFont="1" applyBorder="1" applyAlignment="1">
      <alignment vertical="top" wrapText="1"/>
    </xf>
    <xf numFmtId="0" fontId="16" fillId="3" borderId="1" xfId="1" applyNumberFormat="1" applyFont="1" applyFill="1" applyBorder="1" applyAlignment="1">
      <alignment horizontal="center"/>
    </xf>
    <xf numFmtId="0" fontId="17" fillId="0" borderId="0" xfId="0" applyNumberFormat="1" applyFont="1"/>
    <xf numFmtId="164" fontId="16" fillId="3" borderId="2" xfId="3" applyNumberFormat="1" applyFont="1" applyFill="1" applyBorder="1"/>
    <xf numFmtId="169" fontId="18" fillId="0" borderId="1" xfId="0" applyNumberFormat="1" applyFont="1" applyBorder="1" applyAlignment="1">
      <alignment horizontal="right" vertical="center" wrapText="1"/>
    </xf>
    <xf numFmtId="10" fontId="16" fillId="0" borderId="1" xfId="3" applyNumberFormat="1" applyFont="1" applyBorder="1"/>
    <xf numFmtId="0" fontId="10" fillId="3" borderId="1" xfId="0" applyNumberFormat="1" applyFont="1" applyFill="1" applyBorder="1"/>
    <xf numFmtId="0" fontId="10" fillId="2" borderId="1" xfId="0" applyFont="1" applyFill="1" applyBorder="1"/>
    <xf numFmtId="0" fontId="9" fillId="0" borderId="0" xfId="0" applyNumberFormat="1" applyFont="1" applyAlignment="1">
      <alignment horizontal="right"/>
    </xf>
    <xf numFmtId="0" fontId="10" fillId="0" borderId="2" xfId="0" applyFont="1" applyBorder="1" applyAlignment="1">
      <alignment wrapText="1"/>
    </xf>
    <xf numFmtId="0" fontId="6" fillId="0" borderId="0" xfId="0" applyNumberFormat="1" applyFont="1" applyAlignment="1">
      <alignment horizontal="center"/>
    </xf>
    <xf numFmtId="43" fontId="48" fillId="0" borderId="0" xfId="0" applyNumberFormat="1" applyFont="1"/>
    <xf numFmtId="0" fontId="6" fillId="0" borderId="0" xfId="0" applyFont="1" applyAlignment="1">
      <alignment vertical="center"/>
    </xf>
    <xf numFmtId="43" fontId="10" fillId="0" borderId="0" xfId="0" applyNumberFormat="1" applyFont="1" applyFill="1" applyBorder="1"/>
    <xf numFmtId="43" fontId="16" fillId="6" borderId="0" xfId="0" applyNumberFormat="1" applyFont="1" applyFill="1" applyBorder="1"/>
    <xf numFmtId="43" fontId="50" fillId="0" borderId="0" xfId="0" applyNumberFormat="1" applyFont="1" applyFill="1" applyBorder="1" applyAlignment="1">
      <alignment vertical="top"/>
    </xf>
    <xf numFmtId="0" fontId="50" fillId="0" borderId="0" xfId="0" applyFont="1" applyFill="1" applyBorder="1" applyAlignment="1">
      <alignment vertical="top"/>
    </xf>
    <xf numFmtId="2" fontId="51" fillId="0" borderId="0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center" wrapText="1"/>
    </xf>
    <xf numFmtId="43" fontId="16" fillId="12" borderId="8" xfId="0" applyNumberFormat="1" applyFont="1" applyFill="1" applyBorder="1" applyAlignment="1"/>
    <xf numFmtId="43" fontId="16" fillId="12" borderId="6" xfId="0" applyNumberFormat="1" applyFont="1" applyFill="1" applyBorder="1" applyAlignment="1"/>
    <xf numFmtId="43" fontId="16" fillId="12" borderId="9" xfId="0" applyNumberFormat="1" applyFont="1" applyFill="1" applyBorder="1" applyAlignment="1"/>
    <xf numFmtId="43" fontId="16" fillId="12" borderId="6" xfId="0" applyNumberFormat="1" applyFont="1" applyFill="1" applyBorder="1"/>
    <xf numFmtId="43" fontId="16" fillId="12" borderId="9" xfId="0" applyNumberFormat="1" applyFont="1" applyFill="1" applyBorder="1"/>
    <xf numFmtId="0" fontId="3" fillId="0" borderId="1" xfId="0" applyFont="1" applyFill="1" applyBorder="1" applyAlignment="1">
      <alignment vertical="center"/>
    </xf>
    <xf numFmtId="0" fontId="49" fillId="0" borderId="0" xfId="0" applyFont="1" applyFill="1" applyAlignment="1">
      <alignment vertical="center" readingOrder="1"/>
    </xf>
    <xf numFmtId="43" fontId="15" fillId="0" borderId="0" xfId="4" applyNumberFormat="1" applyFont="1" applyFill="1" applyBorder="1" applyAlignment="1">
      <alignment horizontal="left" vertical="center" readingOrder="1"/>
    </xf>
    <xf numFmtId="0" fontId="52" fillId="0" borderId="0" xfId="0" applyFont="1"/>
    <xf numFmtId="10" fontId="7" fillId="0" borderId="0" xfId="0" applyNumberFormat="1" applyFont="1" applyFill="1" applyAlignment="1">
      <alignment horizontal="right" vertical="center" wrapText="1"/>
    </xf>
    <xf numFmtId="170" fontId="0" fillId="0" borderId="0" xfId="0" applyNumberFormat="1" applyFill="1" applyAlignment="1">
      <alignment horizontal="right" vertical="center" wrapText="1"/>
    </xf>
    <xf numFmtId="170" fontId="10" fillId="0" borderId="0" xfId="0" applyNumberFormat="1" applyFont="1" applyFill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71" fontId="6" fillId="5" borderId="1" xfId="0" applyNumberFormat="1" applyFont="1" applyFill="1" applyBorder="1" applyAlignment="1">
      <alignment horizontal="center"/>
    </xf>
    <xf numFmtId="43" fontId="18" fillId="0" borderId="1" xfId="0" applyNumberFormat="1" applyFont="1" applyFill="1" applyBorder="1" applyAlignment="1">
      <alignment horizontal="right" wrapText="1"/>
    </xf>
    <xf numFmtId="43" fontId="16" fillId="0" borderId="1" xfId="0" applyNumberFormat="1" applyFont="1" applyFill="1" applyBorder="1" applyAlignment="1">
      <alignment horizontal="right" vertical="center" wrapText="1"/>
    </xf>
    <xf numFmtId="43" fontId="16" fillId="13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wrapText="1"/>
    </xf>
    <xf numFmtId="4" fontId="6" fillId="7" borderId="1" xfId="0" applyNumberFormat="1" applyFont="1" applyFill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53" fillId="0" borderId="0" xfId="0" applyFont="1"/>
    <xf numFmtId="164" fontId="7" fillId="5" borderId="23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 wrapText="1"/>
    </xf>
    <xf numFmtId="9" fontId="7" fillId="5" borderId="23" xfId="0" applyNumberFormat="1" applyFont="1" applyFill="1" applyBorder="1" applyAlignment="1">
      <alignment horizontal="center" vertical="center"/>
    </xf>
    <xf numFmtId="4" fontId="7" fillId="5" borderId="23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/>
    </xf>
    <xf numFmtId="0" fontId="3" fillId="2" borderId="23" xfId="0" applyFont="1" applyFill="1" applyBorder="1"/>
    <xf numFmtId="10" fontId="3" fillId="5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23" xfId="0" applyFont="1" applyBorder="1"/>
    <xf numFmtId="0" fontId="3" fillId="0" borderId="23" xfId="0" applyFont="1" applyBorder="1"/>
    <xf numFmtId="172" fontId="0" fillId="0" borderId="23" xfId="0" applyNumberFormat="1" applyBorder="1"/>
    <xf numFmtId="0" fontId="55" fillId="0" borderId="23" xfId="0" applyFont="1" applyBorder="1" applyAlignment="1">
      <alignment horizontal="center"/>
    </xf>
    <xf numFmtId="0" fontId="56" fillId="0" borderId="23" xfId="0" applyFont="1" applyFill="1" applyBorder="1" applyAlignment="1">
      <alignment horizontal="right" wrapText="1"/>
    </xf>
    <xf numFmtId="0" fontId="55" fillId="0" borderId="23" xfId="0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23" fillId="0" borderId="23" xfId="0" applyFont="1" applyBorder="1" applyAlignment="1">
      <alignment horizontal="center"/>
    </xf>
    <xf numFmtId="0" fontId="23" fillId="0" borderId="0" xfId="0" applyFont="1" applyAlignment="1">
      <alignment horizontal="center"/>
    </xf>
    <xf numFmtId="173" fontId="58" fillId="0" borderId="0" xfId="0" applyNumberFormat="1" applyFont="1"/>
    <xf numFmtId="0" fontId="58" fillId="14" borderId="23" xfId="0" applyFont="1" applyFill="1" applyBorder="1" applyAlignment="1">
      <alignment horizontal="center"/>
    </xf>
    <xf numFmtId="0" fontId="58" fillId="14" borderId="23" xfId="0" applyFont="1" applyFill="1" applyBorder="1" applyAlignment="1">
      <alignment horizontal="center" wrapText="1"/>
    </xf>
    <xf numFmtId="4" fontId="55" fillId="0" borderId="23" xfId="0" applyNumberFormat="1" applyFont="1" applyFill="1" applyBorder="1" applyAlignment="1">
      <alignment horizontal="right" vertical="center"/>
    </xf>
    <xf numFmtId="4" fontId="55" fillId="8" borderId="23" xfId="0" applyNumberFormat="1" applyFont="1" applyFill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3" fillId="0" borderId="23" xfId="0" applyNumberFormat="1" applyFont="1" applyFill="1" applyBorder="1" applyAlignment="1">
      <alignment horizontal="right" vertical="center"/>
    </xf>
    <xf numFmtId="0" fontId="58" fillId="16" borderId="23" xfId="0" applyFont="1" applyFill="1" applyBorder="1" applyAlignment="1">
      <alignment horizontal="center"/>
    </xf>
    <xf numFmtId="4" fontId="23" fillId="16" borderId="23" xfId="0" applyNumberFormat="1" applyFont="1" applyFill="1" applyBorder="1" applyAlignment="1">
      <alignment horizontal="right" vertical="center"/>
    </xf>
    <xf numFmtId="0" fontId="58" fillId="17" borderId="23" xfId="0" applyFont="1" applyFill="1" applyBorder="1" applyAlignment="1">
      <alignment horizontal="center"/>
    </xf>
    <xf numFmtId="4" fontId="23" fillId="17" borderId="23" xfId="0" applyNumberFormat="1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wrapText="1"/>
    </xf>
    <xf numFmtId="0" fontId="23" fillId="0" borderId="23" xfId="0" applyFont="1" applyFill="1" applyBorder="1" applyAlignment="1">
      <alignment horizontal="right" vertical="center"/>
    </xf>
    <xf numFmtId="4" fontId="23" fillId="17" borderId="23" xfId="6" applyNumberFormat="1" applyFont="1" applyFill="1" applyBorder="1" applyAlignment="1">
      <alignment horizontal="right"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Fill="1" applyBorder="1" applyAlignment="1">
      <alignment vertical="center" wrapText="1"/>
    </xf>
    <xf numFmtId="0" fontId="23" fillId="0" borderId="23" xfId="0" applyFont="1" applyBorder="1" applyAlignment="1">
      <alignment wrapText="1"/>
    </xf>
    <xf numFmtId="4" fontId="23" fillId="16" borderId="2" xfId="0" applyNumberFormat="1" applyFont="1" applyFill="1" applyBorder="1" applyAlignment="1">
      <alignment horizontal="right" vertical="center"/>
    </xf>
    <xf numFmtId="0" fontId="55" fillId="0" borderId="0" xfId="0" applyFont="1"/>
    <xf numFmtId="4" fontId="55" fillId="0" borderId="0" xfId="0" applyNumberFormat="1" applyFont="1"/>
    <xf numFmtId="4" fontId="55" fillId="0" borderId="23" xfId="0" applyNumberFormat="1" applyFont="1" applyBorder="1"/>
    <xf numFmtId="0" fontId="55" fillId="0" borderId="23" xfId="0" applyFont="1" applyBorder="1"/>
    <xf numFmtId="4" fontId="23" fillId="0" borderId="23" xfId="0" applyNumberFormat="1" applyFont="1" applyBorder="1"/>
    <xf numFmtId="0" fontId="23" fillId="0" borderId="23" xfId="0" applyFont="1" applyBorder="1"/>
    <xf numFmtId="0" fontId="23" fillId="0" borderId="0" xfId="0" applyFont="1"/>
    <xf numFmtId="0" fontId="25" fillId="0" borderId="23" xfId="0" applyFont="1" applyFill="1" applyBorder="1" applyAlignment="1">
      <alignment horizontal="right" wrapText="1"/>
    </xf>
    <xf numFmtId="0" fontId="55" fillId="0" borderId="23" xfId="0" applyFont="1" applyBorder="1" applyAlignment="1">
      <alignment wrapText="1"/>
    </xf>
    <xf numFmtId="0" fontId="25" fillId="0" borderId="23" xfId="0" applyFont="1" applyFill="1" applyBorder="1" applyAlignment="1">
      <alignment horizontal="right" vertical="center" wrapText="1"/>
    </xf>
    <xf numFmtId="10" fontId="7" fillId="3" borderId="1" xfId="0" applyNumberFormat="1" applyFont="1" applyFill="1" applyBorder="1" applyAlignment="1">
      <alignment horizontal="right" vertical="center" wrapText="1"/>
    </xf>
    <xf numFmtId="10" fontId="3" fillId="5" borderId="1" xfId="0" applyNumberFormat="1" applyFont="1" applyFill="1" applyBorder="1" applyAlignment="1">
      <alignment horizontal="center" vertical="center"/>
    </xf>
    <xf numFmtId="10" fontId="7" fillId="5" borderId="1" xfId="0" applyNumberFormat="1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0" fontId="53" fillId="0" borderId="6" xfId="0" applyFont="1" applyBorder="1" applyAlignment="1">
      <alignment horizontal="centerContinuous" vertical="justify"/>
    </xf>
    <xf numFmtId="0" fontId="53" fillId="0" borderId="9" xfId="0" applyFont="1" applyBorder="1" applyAlignment="1">
      <alignment horizontal="centerContinuous" vertical="justify"/>
    </xf>
    <xf numFmtId="0" fontId="60" fillId="18" borderId="0" xfId="0" applyFont="1" applyFill="1"/>
    <xf numFmtId="0" fontId="60" fillId="0" borderId="0" xfId="0" applyFont="1"/>
    <xf numFmtId="0" fontId="23" fillId="13" borderId="0" xfId="0" applyFont="1" applyFill="1"/>
    <xf numFmtId="0" fontId="55" fillId="13" borderId="0" xfId="0" applyFont="1" applyFill="1"/>
    <xf numFmtId="0" fontId="23" fillId="3" borderId="23" xfId="0" applyNumberFormat="1" applyFont="1" applyFill="1" applyBorder="1"/>
    <xf numFmtId="0" fontId="23" fillId="3" borderId="23" xfId="1" applyNumberFormat="1" applyFont="1" applyFill="1" applyBorder="1" applyAlignment="1">
      <alignment horizontal="center"/>
    </xf>
    <xf numFmtId="4" fontId="23" fillId="0" borderId="23" xfId="0" applyNumberFormat="1" applyFont="1" applyBorder="1" applyAlignment="1">
      <alignment horizontal="right" vertical="center" wrapText="1"/>
    </xf>
    <xf numFmtId="4" fontId="55" fillId="0" borderId="23" xfId="0" applyNumberFormat="1" applyFont="1" applyBorder="1" applyAlignment="1">
      <alignment horizontal="right" vertical="center" wrapText="1"/>
    </xf>
    <xf numFmtId="0" fontId="59" fillId="0" borderId="23" xfId="0" applyFont="1" applyBorder="1"/>
    <xf numFmtId="4" fontId="59" fillId="0" borderId="23" xfId="0" applyNumberFormat="1" applyFont="1" applyFill="1" applyBorder="1" applyAlignment="1">
      <alignment horizontal="right" vertical="center" wrapText="1"/>
    </xf>
    <xf numFmtId="0" fontId="55" fillId="0" borderId="23" xfId="0" applyFont="1" applyFill="1" applyBorder="1" applyAlignment="1">
      <alignment vertical="center"/>
    </xf>
    <xf numFmtId="4" fontId="55" fillId="0" borderId="23" xfId="0" applyNumberFormat="1" applyFont="1" applyFill="1" applyBorder="1" applyAlignment="1">
      <alignment horizontal="right" vertical="center" wrapText="1"/>
    </xf>
    <xf numFmtId="0" fontId="23" fillId="2" borderId="23" xfId="0" applyFont="1" applyFill="1" applyBorder="1"/>
    <xf numFmtId="4" fontId="23" fillId="2" borderId="23" xfId="0" applyNumberFormat="1" applyFont="1" applyFill="1" applyBorder="1" applyAlignment="1">
      <alignment horizontal="right" vertical="center" wrapText="1"/>
    </xf>
    <xf numFmtId="165" fontId="56" fillId="0" borderId="23" xfId="0" applyNumberFormat="1" applyFont="1" applyFill="1" applyBorder="1" applyAlignment="1">
      <alignment vertical="center"/>
    </xf>
    <xf numFmtId="4" fontId="56" fillId="0" borderId="23" xfId="0" applyNumberFormat="1" applyFont="1" applyFill="1" applyBorder="1" applyAlignment="1">
      <alignment horizontal="right" vertical="center" wrapText="1"/>
    </xf>
    <xf numFmtId="4" fontId="56" fillId="0" borderId="23" xfId="0" applyNumberFormat="1" applyFont="1" applyFill="1" applyBorder="1" applyAlignment="1" applyProtection="1">
      <alignment horizontal="right" vertical="center" wrapText="1"/>
    </xf>
    <xf numFmtId="9" fontId="23" fillId="3" borderId="2" xfId="3" applyNumberFormat="1" applyFont="1" applyFill="1" applyBorder="1"/>
    <xf numFmtId="4" fontId="23" fillId="0" borderId="23" xfId="0" applyNumberFormat="1" applyFont="1" applyBorder="1" applyAlignment="1"/>
    <xf numFmtId="10" fontId="23" fillId="0" borderId="23" xfId="3" applyNumberFormat="1" applyFont="1" applyBorder="1"/>
    <xf numFmtId="43" fontId="55" fillId="0" borderId="0" xfId="0" applyNumberFormat="1" applyFont="1"/>
    <xf numFmtId="4" fontId="59" fillId="0" borderId="23" xfId="0" applyNumberFormat="1" applyFont="1" applyBorder="1" applyAlignment="1">
      <alignment horizontal="right" vertical="center" wrapText="1"/>
    </xf>
    <xf numFmtId="0" fontId="59" fillId="0" borderId="0" xfId="0" applyFont="1"/>
    <xf numFmtId="4" fontId="59" fillId="0" borderId="23" xfId="0" applyNumberFormat="1" applyFont="1" applyBorder="1"/>
    <xf numFmtId="0" fontId="23" fillId="0" borderId="23" xfId="0" applyFont="1" applyFill="1" applyBorder="1"/>
    <xf numFmtId="0" fontId="23" fillId="19" borderId="0" xfId="0" applyFont="1" applyFill="1"/>
    <xf numFmtId="0" fontId="55" fillId="19" borderId="0" xfId="0" applyFont="1" applyFill="1"/>
    <xf numFmtId="0" fontId="23" fillId="3" borderId="23" xfId="0" applyNumberFormat="1" applyFont="1" applyFill="1" applyBorder="1" applyAlignment="1">
      <alignment vertical="top"/>
    </xf>
    <xf numFmtId="0" fontId="23" fillId="3" borderId="23" xfId="1" applyNumberFormat="1" applyFont="1" applyFill="1" applyBorder="1" applyAlignment="1">
      <alignment horizontal="center" vertical="top"/>
    </xf>
    <xf numFmtId="3" fontId="23" fillId="0" borderId="23" xfId="0" applyNumberFormat="1" applyFont="1" applyFill="1" applyBorder="1" applyAlignment="1">
      <alignment vertical="top" wrapText="1"/>
    </xf>
    <xf numFmtId="174" fontId="23" fillId="0" borderId="23" xfId="0" applyNumberFormat="1" applyFont="1" applyFill="1" applyBorder="1" applyAlignment="1">
      <alignment horizontal="right" vertical="top" wrapText="1"/>
    </xf>
    <xf numFmtId="3" fontId="55" fillId="0" borderId="23" xfId="0" applyNumberFormat="1" applyFont="1" applyFill="1" applyBorder="1" applyAlignment="1">
      <alignment vertical="top" wrapText="1"/>
    </xf>
    <xf numFmtId="174" fontId="55" fillId="0" borderId="23" xfId="0" applyNumberFormat="1" applyFont="1" applyFill="1" applyBorder="1" applyAlignment="1">
      <alignment horizontal="right" vertical="top" wrapText="1"/>
    </xf>
    <xf numFmtId="3" fontId="56" fillId="0" borderId="23" xfId="0" applyNumberFormat="1" applyFont="1" applyFill="1" applyBorder="1" applyAlignment="1">
      <alignment horizontal="left" vertical="top" wrapText="1" indent="1"/>
    </xf>
    <xf numFmtId="3" fontId="23" fillId="2" borderId="23" xfId="0" applyNumberFormat="1" applyFont="1" applyFill="1" applyBorder="1" applyAlignment="1">
      <alignment vertical="top" wrapText="1"/>
    </xf>
    <xf numFmtId="174" fontId="23" fillId="2" borderId="23" xfId="0" applyNumberFormat="1" applyFont="1" applyFill="1" applyBorder="1" applyAlignment="1">
      <alignment horizontal="right" vertical="top" wrapText="1"/>
    </xf>
    <xf numFmtId="3" fontId="54" fillId="0" borderId="23" xfId="0" applyNumberFormat="1" applyFont="1" applyFill="1" applyBorder="1" applyAlignment="1">
      <alignment vertical="top" wrapText="1"/>
    </xf>
    <xf numFmtId="3" fontId="56" fillId="0" borderId="23" xfId="0" applyNumberFormat="1" applyFont="1" applyFill="1" applyBorder="1" applyAlignment="1">
      <alignment vertical="top" wrapText="1"/>
    </xf>
    <xf numFmtId="4" fontId="23" fillId="2" borderId="23" xfId="0" applyNumberFormat="1" applyFont="1" applyFill="1" applyBorder="1" applyAlignment="1">
      <alignment horizontal="right" vertical="top" wrapText="1"/>
    </xf>
    <xf numFmtId="3" fontId="63" fillId="7" borderId="23" xfId="0" applyNumberFormat="1" applyFont="1" applyFill="1" applyBorder="1" applyAlignment="1">
      <alignment vertical="top" wrapText="1"/>
    </xf>
    <xf numFmtId="4" fontId="23" fillId="7" borderId="23" xfId="0" applyNumberFormat="1" applyFont="1" applyFill="1" applyBorder="1" applyAlignment="1">
      <alignment horizontal="right" vertical="top" wrapText="1"/>
    </xf>
    <xf numFmtId="3" fontId="59" fillId="0" borderId="23" xfId="0" applyNumberFormat="1" applyFont="1" applyFill="1" applyBorder="1" applyAlignment="1">
      <alignment vertical="top" wrapText="1"/>
    </xf>
    <xf numFmtId="174" fontId="59" fillId="0" borderId="23" xfId="0" applyNumberFormat="1" applyFont="1" applyFill="1" applyBorder="1" applyAlignment="1">
      <alignment horizontal="right" vertical="top" wrapText="1"/>
    </xf>
    <xf numFmtId="3" fontId="54" fillId="0" borderId="23" xfId="0" applyNumberFormat="1" applyFont="1" applyFill="1" applyBorder="1" applyAlignment="1">
      <alignment horizontal="left" vertical="top" wrapText="1" indent="1"/>
    </xf>
    <xf numFmtId="0" fontId="55" fillId="0" borderId="0" xfId="0" applyFont="1" applyFill="1"/>
    <xf numFmtId="4" fontId="23" fillId="16" borderId="23" xfId="0" applyNumberFormat="1" applyFont="1" applyFill="1" applyBorder="1"/>
    <xf numFmtId="3" fontId="51" fillId="0" borderId="1" xfId="0" applyNumberFormat="1" applyFont="1" applyFill="1" applyBorder="1" applyAlignment="1">
      <alignment horizontal="center" vertical="top"/>
    </xf>
    <xf numFmtId="3" fontId="64" fillId="0" borderId="1" xfId="0" applyNumberFormat="1" applyFont="1" applyFill="1" applyBorder="1" applyAlignment="1">
      <alignment vertical="top" wrapText="1"/>
    </xf>
    <xf numFmtId="4" fontId="50" fillId="0" borderId="1" xfId="0" applyNumberFormat="1" applyFont="1" applyFill="1" applyBorder="1" applyAlignment="1">
      <alignment horizontal="right" vertical="top" wrapText="1"/>
    </xf>
    <xf numFmtId="3" fontId="50" fillId="0" borderId="1" xfId="0" applyNumberFormat="1" applyFont="1" applyFill="1" applyBorder="1" applyAlignment="1">
      <alignment horizontal="center" vertical="top"/>
    </xf>
    <xf numFmtId="3" fontId="64" fillId="0" borderId="1" xfId="0" applyNumberFormat="1" applyFont="1" applyFill="1" applyBorder="1" applyAlignment="1">
      <alignment horizontal="left" vertical="top" wrapText="1" indent="1"/>
    </xf>
    <xf numFmtId="0" fontId="57" fillId="0" borderId="0" xfId="0" applyFont="1" applyAlignment="1">
      <alignment wrapText="1"/>
    </xf>
    <xf numFmtId="4" fontId="58" fillId="18" borderId="0" xfId="0" applyNumberFormat="1" applyFont="1" applyFill="1"/>
    <xf numFmtId="0" fontId="23" fillId="17" borderId="23" xfId="0" applyFont="1" applyFill="1" applyBorder="1"/>
    <xf numFmtId="0" fontId="58" fillId="16" borderId="23" xfId="0" applyFont="1" applyFill="1" applyBorder="1" applyAlignment="1">
      <alignment wrapText="1"/>
    </xf>
    <xf numFmtId="0" fontId="66" fillId="0" borderId="23" xfId="0" applyFont="1" applyBorder="1" applyAlignment="1">
      <alignment wrapText="1"/>
    </xf>
    <xf numFmtId="4" fontId="56" fillId="0" borderId="23" xfId="0" applyNumberFormat="1" applyFont="1" applyBorder="1"/>
    <xf numFmtId="0" fontId="56" fillId="0" borderId="0" xfId="0" applyFont="1"/>
    <xf numFmtId="0" fontId="3" fillId="0" borderId="1" xfId="0" applyFont="1" applyFill="1" applyBorder="1" applyAlignment="1">
      <alignment horizontal="left" wrapText="1" indent="1"/>
    </xf>
    <xf numFmtId="43" fontId="5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wrapText="1" indent="1"/>
    </xf>
    <xf numFmtId="4" fontId="23" fillId="0" borderId="0" xfId="0" applyNumberFormat="1" applyFont="1" applyFill="1" applyBorder="1" applyAlignment="1">
      <alignment horizontal="right" vertical="top" wrapText="1"/>
    </xf>
    <xf numFmtId="174" fontId="23" fillId="12" borderId="23" xfId="0" applyNumberFormat="1" applyFont="1" applyFill="1" applyBorder="1" applyAlignment="1">
      <alignment horizontal="right" vertical="top" wrapText="1"/>
    </xf>
    <xf numFmtId="2" fontId="50" fillId="0" borderId="0" xfId="0" applyNumberFormat="1" applyFont="1" applyFill="1" applyBorder="1" applyAlignment="1">
      <alignment vertical="top"/>
    </xf>
    <xf numFmtId="3" fontId="67" fillId="0" borderId="1" xfId="0" applyNumberFormat="1" applyFont="1" applyFill="1" applyBorder="1" applyAlignment="1">
      <alignment vertical="top" wrapText="1"/>
    </xf>
    <xf numFmtId="174" fontId="16" fillId="12" borderId="23" xfId="0" applyNumberFormat="1" applyFont="1" applyFill="1" applyBorder="1" applyAlignment="1">
      <alignment horizontal="right" vertical="top" wrapText="1"/>
    </xf>
    <xf numFmtId="4" fontId="16" fillId="0" borderId="0" xfId="0" applyNumberFormat="1" applyFont="1" applyFill="1" applyBorder="1" applyAlignment="1">
      <alignment horizontal="right" vertical="top" wrapText="1"/>
    </xf>
    <xf numFmtId="0" fontId="17" fillId="0" borderId="0" xfId="0" applyFont="1"/>
    <xf numFmtId="4" fontId="3" fillId="0" borderId="1" xfId="0" applyNumberFormat="1" applyFont="1" applyBorder="1" applyAlignment="1">
      <alignment horizontal="right" wrapText="1"/>
    </xf>
    <xf numFmtId="2" fontId="6" fillId="0" borderId="0" xfId="0" applyNumberFormat="1" applyFont="1"/>
    <xf numFmtId="4" fontId="55" fillId="17" borderId="23" xfId="0" applyNumberFormat="1" applyFont="1" applyFill="1" applyBorder="1" applyAlignment="1">
      <alignment horizontal="right" vertical="center"/>
    </xf>
    <xf numFmtId="4" fontId="55" fillId="17" borderId="23" xfId="6" applyNumberFormat="1" applyFont="1" applyFill="1" applyBorder="1" applyAlignment="1">
      <alignment horizontal="right" vertical="center"/>
    </xf>
    <xf numFmtId="4" fontId="55" fillId="16" borderId="23" xfId="0" applyNumberFormat="1" applyFont="1" applyFill="1" applyBorder="1" applyAlignment="1">
      <alignment horizontal="right" vertical="center"/>
    </xf>
    <xf numFmtId="164" fontId="23" fillId="5" borderId="23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vertical="center"/>
    </xf>
    <xf numFmtId="166" fontId="56" fillId="0" borderId="1" xfId="0" applyNumberFormat="1" applyFont="1" applyFill="1" applyBorder="1" applyAlignment="1">
      <alignment horizontal="right" vertical="center" wrapText="1"/>
    </xf>
    <xf numFmtId="166" fontId="56" fillId="0" borderId="23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vertical="center"/>
    </xf>
    <xf numFmtId="9" fontId="16" fillId="0" borderId="1" xfId="3" applyNumberFormat="1" applyFont="1" applyBorder="1"/>
    <xf numFmtId="0" fontId="23" fillId="16" borderId="23" xfId="0" applyFont="1" applyFill="1" applyBorder="1" applyAlignment="1">
      <alignment horizontal="center" wrapText="1"/>
    </xf>
    <xf numFmtId="0" fontId="55" fillId="0" borderId="23" xfId="0" applyFont="1" applyFill="1" applyBorder="1" applyAlignment="1">
      <alignment wrapText="1"/>
    </xf>
    <xf numFmtId="0" fontId="65" fillId="0" borderId="23" xfId="0" applyFont="1" applyBorder="1"/>
    <xf numFmtId="0" fontId="23" fillId="0" borderId="23" xfId="0" applyFont="1" applyFill="1" applyBorder="1" applyAlignment="1">
      <alignment horizontal="center" wrapText="1"/>
    </xf>
    <xf numFmtId="4" fontId="23" fillId="0" borderId="0" xfId="0" applyNumberFormat="1" applyFont="1"/>
    <xf numFmtId="4" fontId="23" fillId="16" borderId="2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59" fillId="0" borderId="0" xfId="0" applyNumberFormat="1" applyFont="1"/>
    <xf numFmtId="0" fontId="3" fillId="0" borderId="0" xfId="0" applyFont="1" applyProtection="1">
      <protection locked="0"/>
    </xf>
    <xf numFmtId="0" fontId="55" fillId="0" borderId="0" xfId="0" applyFont="1" applyAlignment="1">
      <alignment wrapText="1"/>
    </xf>
    <xf numFmtId="0" fontId="69" fillId="0" borderId="0" xfId="0" applyFont="1"/>
    <xf numFmtId="4" fontId="55" fillId="18" borderId="0" xfId="0" applyNumberFormat="1" applyFont="1" applyFill="1"/>
    <xf numFmtId="9" fontId="55" fillId="0" borderId="0" xfId="0" applyNumberFormat="1" applyFont="1"/>
    <xf numFmtId="0" fontId="71" fillId="16" borderId="0" xfId="0" applyFont="1" applyFill="1" applyAlignment="1">
      <alignment horizontal="center" vertical="center" wrapText="1"/>
    </xf>
    <xf numFmtId="0" fontId="71" fillId="16" borderId="0" xfId="0" applyNumberFormat="1" applyFont="1" applyFill="1" applyAlignment="1">
      <alignment horizontal="center" vertical="center" wrapText="1"/>
    </xf>
    <xf numFmtId="0" fontId="65" fillId="0" borderId="0" xfId="0" applyFont="1" applyAlignment="1">
      <alignment wrapText="1"/>
    </xf>
    <xf numFmtId="10" fontId="71" fillId="0" borderId="0" xfId="0" applyNumberFormat="1" applyFont="1"/>
    <xf numFmtId="0" fontId="65" fillId="0" borderId="0" xfId="0" applyFont="1"/>
    <xf numFmtId="0" fontId="72" fillId="0" borderId="0" xfId="0" applyFont="1" applyAlignment="1">
      <alignment wrapText="1"/>
    </xf>
    <xf numFmtId="0" fontId="6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10" fontId="71" fillId="0" borderId="0" xfId="0" applyNumberFormat="1" applyFont="1" applyAlignment="1">
      <alignment wrapText="1"/>
    </xf>
    <xf numFmtId="0" fontId="65" fillId="0" borderId="0" xfId="0" applyNumberFormat="1" applyFont="1" applyAlignment="1">
      <alignment wrapText="1"/>
    </xf>
    <xf numFmtId="3" fontId="65" fillId="17" borderId="23" xfId="0" applyNumberFormat="1" applyFont="1" applyFill="1" applyBorder="1"/>
    <xf numFmtId="3" fontId="65" fillId="17" borderId="23" xfId="0" applyNumberFormat="1" applyFont="1" applyFill="1" applyBorder="1" applyAlignment="1">
      <alignment horizontal="center" wrapText="1"/>
    </xf>
    <xf numFmtId="1" fontId="65" fillId="17" borderId="23" xfId="0" applyNumberFormat="1" applyFont="1" applyFill="1" applyBorder="1"/>
    <xf numFmtId="4" fontId="65" fillId="17" borderId="23" xfId="0" applyNumberFormat="1" applyFont="1" applyFill="1" applyBorder="1"/>
    <xf numFmtId="0" fontId="65" fillId="17" borderId="23" xfId="0" applyNumberFormat="1" applyFont="1" applyFill="1" applyBorder="1" applyAlignment="1">
      <alignment horizontal="right" wrapText="1"/>
    </xf>
    <xf numFmtId="0" fontId="23" fillId="14" borderId="0" xfId="0" applyNumberFormat="1" applyFont="1" applyFill="1" applyAlignment="1">
      <alignment horizontal="center" vertical="top" wrapText="1"/>
    </xf>
    <xf numFmtId="0" fontId="23" fillId="14" borderId="0" xfId="0" applyFont="1" applyFill="1" applyAlignment="1">
      <alignment horizontal="center" vertical="top"/>
    </xf>
    <xf numFmtId="0" fontId="55" fillId="0" borderId="0" xfId="0" applyFont="1" applyFill="1" applyAlignment="1">
      <alignment horizontal="left" vertical="top"/>
    </xf>
    <xf numFmtId="0" fontId="55" fillId="0" borderId="0" xfId="0" applyFont="1" applyFill="1" applyAlignment="1">
      <alignment vertical="top"/>
    </xf>
    <xf numFmtId="0" fontId="55" fillId="0" borderId="0" xfId="0" applyNumberFormat="1" applyFont="1" applyFill="1" applyAlignment="1">
      <alignment horizontal="left" vertical="top" wrapText="1"/>
    </xf>
    <xf numFmtId="0" fontId="57" fillId="0" borderId="0" xfId="0" applyFont="1" applyFill="1"/>
    <xf numFmtId="4" fontId="55" fillId="0" borderId="0" xfId="0" applyNumberFormat="1" applyFont="1" applyFill="1" applyAlignment="1">
      <alignment vertical="top"/>
    </xf>
    <xf numFmtId="0" fontId="75" fillId="0" borderId="0" xfId="7" applyFont="1" applyFill="1" applyAlignment="1" applyProtection="1"/>
    <xf numFmtId="0" fontId="55" fillId="16" borderId="0" xfId="0" applyNumberFormat="1" applyFont="1" applyFill="1" applyAlignment="1">
      <alignment horizontal="left" vertical="top" wrapText="1"/>
    </xf>
    <xf numFmtId="4" fontId="23" fillId="16" borderId="0" xfId="0" applyNumberFormat="1" applyFont="1" applyFill="1" applyAlignment="1">
      <alignment vertical="top"/>
    </xf>
    <xf numFmtId="0" fontId="76" fillId="16" borderId="23" xfId="0" applyFont="1" applyFill="1" applyBorder="1" applyAlignment="1">
      <alignment horizontal="center" vertical="center"/>
    </xf>
    <xf numFmtId="0" fontId="76" fillId="16" borderId="23" xfId="0" applyFont="1" applyFill="1" applyBorder="1" applyAlignment="1">
      <alignment horizontal="center" vertical="center" wrapText="1"/>
    </xf>
    <xf numFmtId="0" fontId="77" fillId="0" borderId="0" xfId="0" applyFont="1"/>
    <xf numFmtId="0" fontId="77" fillId="0" borderId="23" xfId="0" applyFont="1" applyBorder="1"/>
    <xf numFmtId="0" fontId="76" fillId="0" borderId="23" xfId="0" applyFont="1" applyBorder="1"/>
    <xf numFmtId="0" fontId="77" fillId="0" borderId="0" xfId="0" applyFont="1" applyBorder="1"/>
    <xf numFmtId="0" fontId="77" fillId="21" borderId="0" xfId="0" applyFont="1" applyFill="1" applyBorder="1" applyAlignment="1">
      <alignment horizontal="right" wrapText="1"/>
    </xf>
    <xf numFmtId="4" fontId="77" fillId="21" borderId="0" xfId="0" applyNumberFormat="1" applyFont="1" applyFill="1" applyBorder="1"/>
    <xf numFmtId="0" fontId="76" fillId="21" borderId="0" xfId="0" applyFont="1" applyFill="1" applyBorder="1" applyAlignment="1">
      <alignment horizontal="right" wrapText="1"/>
    </xf>
    <xf numFmtId="4" fontId="76" fillId="21" borderId="0" xfId="0" applyNumberFormat="1" applyFont="1" applyFill="1" applyBorder="1"/>
    <xf numFmtId="0" fontId="78" fillId="21" borderId="0" xfId="0" applyFont="1" applyFill="1" applyAlignment="1">
      <alignment horizontal="right" wrapText="1"/>
    </xf>
    <xf numFmtId="4" fontId="78" fillId="21" borderId="0" xfId="0" applyNumberFormat="1" applyFont="1" applyFill="1"/>
    <xf numFmtId="0" fontId="77" fillId="21" borderId="0" xfId="0" applyFont="1" applyFill="1"/>
    <xf numFmtId="0" fontId="72" fillId="0" borderId="23" xfId="0" applyFont="1" applyBorder="1" applyAlignment="1">
      <alignment wrapText="1"/>
    </xf>
    <xf numFmtId="0" fontId="71" fillId="20" borderId="23" xfId="0" applyFont="1" applyFill="1" applyBorder="1" applyAlignment="1">
      <alignment horizontal="center" vertical="center"/>
    </xf>
    <xf numFmtId="0" fontId="71" fillId="16" borderId="23" xfId="0" applyFont="1" applyFill="1" applyBorder="1" applyAlignment="1">
      <alignment horizontal="center" vertical="center"/>
    </xf>
    <xf numFmtId="0" fontId="71" fillId="16" borderId="23" xfId="0" applyFont="1" applyFill="1" applyBorder="1" applyAlignment="1">
      <alignment horizontal="center" vertical="center" wrapText="1"/>
    </xf>
    <xf numFmtId="0" fontId="65" fillId="0" borderId="23" xfId="0" applyFont="1" applyBorder="1" applyAlignment="1">
      <alignment wrapText="1"/>
    </xf>
    <xf numFmtId="0" fontId="65" fillId="0" borderId="23" xfId="0" applyFont="1" applyFill="1" applyBorder="1"/>
    <xf numFmtId="0" fontId="65" fillId="0" borderId="3" xfId="0" applyFont="1" applyBorder="1"/>
    <xf numFmtId="0" fontId="65" fillId="0" borderId="3" xfId="0" applyFont="1" applyBorder="1" applyAlignment="1">
      <alignment wrapText="1"/>
    </xf>
    <xf numFmtId="0" fontId="65" fillId="15" borderId="23" xfId="0" applyFont="1" applyFill="1" applyBorder="1" applyAlignment="1">
      <alignment wrapText="1"/>
    </xf>
    <xf numFmtId="0" fontId="71" fillId="0" borderId="23" xfId="0" applyFont="1" applyBorder="1"/>
    <xf numFmtId="0" fontId="65" fillId="0" borderId="0" xfId="0" applyFont="1" applyBorder="1"/>
    <xf numFmtId="0" fontId="65" fillId="21" borderId="0" xfId="0" applyFont="1" applyFill="1" applyBorder="1" applyAlignment="1">
      <alignment horizontal="right" wrapText="1"/>
    </xf>
    <xf numFmtId="4" fontId="65" fillId="21" borderId="0" xfId="0" applyNumberFormat="1" applyFont="1" applyFill="1" applyBorder="1"/>
    <xf numFmtId="0" fontId="71" fillId="0" borderId="23" xfId="0" applyFont="1" applyBorder="1" applyAlignment="1">
      <alignment wrapText="1"/>
    </xf>
    <xf numFmtId="0" fontId="71" fillId="21" borderId="0" xfId="0" applyFont="1" applyFill="1" applyBorder="1" applyAlignment="1">
      <alignment horizontal="right" wrapText="1"/>
    </xf>
    <xf numFmtId="4" fontId="71" fillId="21" borderId="0" xfId="0" applyNumberFormat="1" applyFont="1" applyFill="1" applyBorder="1"/>
    <xf numFmtId="0" fontId="65" fillId="0" borderId="0" xfId="0" applyFont="1" applyBorder="1" applyAlignment="1">
      <alignment wrapText="1"/>
    </xf>
    <xf numFmtId="0" fontId="79" fillId="21" borderId="0" xfId="0" applyFont="1" applyFill="1" applyAlignment="1">
      <alignment horizontal="right" wrapText="1"/>
    </xf>
    <xf numFmtId="4" fontId="79" fillId="21" borderId="0" xfId="0" applyNumberFormat="1" applyFont="1" applyFill="1"/>
    <xf numFmtId="0" fontId="65" fillId="21" borderId="0" xfId="0" applyFont="1" applyFill="1"/>
    <xf numFmtId="4" fontId="55" fillId="17" borderId="23" xfId="0" applyNumberFormat="1" applyFont="1" applyFill="1" applyBorder="1"/>
    <xf numFmtId="0" fontId="7" fillId="13" borderId="0" xfId="0" applyFont="1" applyFill="1"/>
    <xf numFmtId="0" fontId="65" fillId="0" borderId="23" xfId="0" applyFont="1" applyBorder="1" applyAlignment="1">
      <alignment vertical="top" wrapText="1"/>
    </xf>
    <xf numFmtId="0" fontId="73" fillId="0" borderId="0" xfId="0" applyFont="1" applyBorder="1" applyAlignment="1">
      <alignment wrapText="1"/>
    </xf>
    <xf numFmtId="4" fontId="79" fillId="21" borderId="0" xfId="0" quotePrefix="1" applyNumberFormat="1" applyFont="1" applyFill="1"/>
    <xf numFmtId="0" fontId="77" fillId="21" borderId="23" xfId="0" applyFont="1" applyFill="1" applyBorder="1"/>
    <xf numFmtId="0" fontId="55" fillId="15" borderId="23" xfId="0" applyFont="1" applyFill="1" applyBorder="1" applyAlignment="1">
      <alignment wrapText="1"/>
    </xf>
    <xf numFmtId="0" fontId="65" fillId="15" borderId="23" xfId="0" applyFont="1" applyFill="1" applyBorder="1" applyAlignment="1">
      <alignment vertical="top" wrapText="1"/>
    </xf>
    <xf numFmtId="0" fontId="55" fillId="0" borderId="23" xfId="0" applyFont="1" applyBorder="1" applyAlignment="1">
      <alignment vertical="top" wrapText="1"/>
    </xf>
    <xf numFmtId="0" fontId="65" fillId="0" borderId="23" xfId="0" applyFont="1" applyFill="1" applyBorder="1" applyAlignment="1">
      <alignment wrapText="1"/>
    </xf>
    <xf numFmtId="0" fontId="65" fillId="21" borderId="23" xfId="0" applyFont="1" applyFill="1" applyBorder="1" applyAlignment="1">
      <alignment horizontal="right" wrapText="1"/>
    </xf>
    <xf numFmtId="0" fontId="65" fillId="21" borderId="23" xfId="0" applyFont="1" applyFill="1" applyBorder="1"/>
    <xf numFmtId="0" fontId="82" fillId="0" borderId="0" xfId="0" applyFont="1" applyBorder="1" applyAlignment="1">
      <alignment wrapText="1"/>
    </xf>
    <xf numFmtId="0" fontId="65" fillId="0" borderId="23" xfId="0" applyFont="1" applyBorder="1" applyAlignment="1"/>
    <xf numFmtId="0" fontId="71" fillId="0" borderId="23" xfId="0" applyFont="1" applyBorder="1" applyAlignment="1"/>
    <xf numFmtId="0" fontId="65" fillId="0" borderId="0" xfId="0" applyFont="1" applyBorder="1" applyAlignment="1"/>
    <xf numFmtId="0" fontId="70" fillId="21" borderId="23" xfId="0" applyFont="1" applyFill="1" applyBorder="1"/>
    <xf numFmtId="1" fontId="55" fillId="17" borderId="23" xfId="0" applyNumberFormat="1" applyFont="1" applyFill="1" applyBorder="1"/>
    <xf numFmtId="0" fontId="3" fillId="0" borderId="8" xfId="0" applyFont="1" applyBorder="1" applyAlignment="1">
      <alignment horizontal="centerContinuous" vertical="justify" wrapText="1"/>
    </xf>
    <xf numFmtId="0" fontId="3" fillId="0" borderId="8" xfId="0" applyFont="1" applyBorder="1" applyAlignment="1">
      <alignment horizontal="centerContinuous" vertical="justify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Continuous" vertical="justify"/>
    </xf>
    <xf numFmtId="0" fontId="23" fillId="12" borderId="0" xfId="0" applyFont="1" applyFill="1" applyAlignment="1">
      <alignment wrapText="1"/>
    </xf>
    <xf numFmtId="4" fontId="23" fillId="12" borderId="0" xfId="0" applyNumberFormat="1" applyFont="1" applyFill="1" applyAlignment="1">
      <alignment wrapText="1"/>
    </xf>
    <xf numFmtId="43" fontId="83" fillId="2" borderId="1" xfId="0" applyNumberFormat="1" applyFont="1" applyFill="1" applyBorder="1" applyAlignment="1">
      <alignment horizontal="right" vertical="center" wrapText="1"/>
    </xf>
    <xf numFmtId="0" fontId="56" fillId="0" borderId="23" xfId="0" applyFont="1" applyFill="1" applyBorder="1" applyAlignment="1">
      <alignment horizontal="right" vertical="center" wrapText="1"/>
    </xf>
    <xf numFmtId="0" fontId="55" fillId="0" borderId="23" xfId="0" applyFont="1" applyFill="1" applyBorder="1" applyAlignment="1">
      <alignment horizontal="right" wrapText="1"/>
    </xf>
    <xf numFmtId="4" fontId="65" fillId="0" borderId="23" xfId="0" applyNumberFormat="1" applyFont="1" applyFill="1" applyBorder="1"/>
    <xf numFmtId="4" fontId="71" fillId="0" borderId="23" xfId="0" applyNumberFormat="1" applyFont="1" applyFill="1" applyBorder="1"/>
    <xf numFmtId="0" fontId="72" fillId="0" borderId="3" xfId="0" applyFont="1" applyBorder="1" applyAlignment="1">
      <alignment wrapText="1"/>
    </xf>
    <xf numFmtId="1" fontId="59" fillId="17" borderId="23" xfId="0" applyNumberFormat="1" applyFont="1" applyFill="1" applyBorder="1"/>
    <xf numFmtId="3" fontId="55" fillId="17" borderId="23" xfId="0" applyNumberFormat="1" applyFont="1" applyFill="1" applyBorder="1"/>
    <xf numFmtId="3" fontId="55" fillId="17" borderId="23" xfId="0" applyNumberFormat="1" applyFont="1" applyFill="1" applyBorder="1" applyAlignment="1">
      <alignment horizontal="right"/>
    </xf>
    <xf numFmtId="3" fontId="65" fillId="17" borderId="23" xfId="0" applyNumberFormat="1" applyFont="1" applyFill="1" applyBorder="1" applyAlignment="1">
      <alignment horizontal="right" wrapText="1"/>
    </xf>
    <xf numFmtId="3" fontId="71" fillId="16" borderId="23" xfId="0" applyNumberFormat="1" applyFont="1" applyFill="1" applyBorder="1"/>
    <xf numFmtId="0" fontId="71" fillId="16" borderId="23" xfId="0" applyFont="1" applyFill="1" applyBorder="1" applyAlignment="1">
      <alignment horizontal="right"/>
    </xf>
    <xf numFmtId="0" fontId="55" fillId="0" borderId="3" xfId="0" applyFont="1" applyBorder="1"/>
    <xf numFmtId="0" fontId="65" fillId="0" borderId="0" xfId="0" applyFont="1" applyFill="1" applyBorder="1"/>
    <xf numFmtId="0" fontId="79" fillId="0" borderId="0" xfId="0" applyFont="1" applyFill="1" applyAlignment="1">
      <alignment horizontal="right" wrapText="1"/>
    </xf>
    <xf numFmtId="4" fontId="79" fillId="0" borderId="0" xfId="0" quotePrefix="1" applyNumberFormat="1" applyFont="1" applyFill="1"/>
    <xf numFmtId="0" fontId="65" fillId="0" borderId="0" xfId="0" applyFont="1" applyFill="1"/>
    <xf numFmtId="0" fontId="84" fillId="16" borderId="23" xfId="0" applyFont="1" applyFill="1" applyBorder="1" applyAlignment="1">
      <alignment horizontal="center" vertical="center"/>
    </xf>
    <xf numFmtId="0" fontId="84" fillId="16" borderId="23" xfId="0" applyFont="1" applyFill="1" applyBorder="1" applyAlignment="1">
      <alignment horizontal="center" vertical="center" wrapText="1"/>
    </xf>
    <xf numFmtId="0" fontId="86" fillId="0" borderId="23" xfId="0" applyFont="1" applyBorder="1"/>
    <xf numFmtId="0" fontId="84" fillId="0" borderId="23" xfId="0" applyFont="1" applyBorder="1"/>
    <xf numFmtId="0" fontId="65" fillId="0" borderId="23" xfId="0" applyFont="1" applyBorder="1" applyAlignment="1">
      <alignment vertical="top"/>
    </xf>
    <xf numFmtId="0" fontId="55" fillId="0" borderId="23" xfId="0" applyFont="1" applyBorder="1" applyAlignment="1">
      <alignment vertical="top"/>
    </xf>
    <xf numFmtId="0" fontId="85" fillId="0" borderId="23" xfId="0" applyFont="1" applyBorder="1"/>
    <xf numFmtId="2" fontId="72" fillId="0" borderId="23" xfId="0" applyNumberFormat="1" applyFont="1" applyBorder="1" applyAlignment="1">
      <alignment vertical="top" wrapText="1"/>
    </xf>
    <xf numFmtId="2" fontId="72" fillId="0" borderId="23" xfId="0" applyNumberFormat="1" applyFont="1" applyBorder="1" applyAlignment="1">
      <alignment wrapText="1"/>
    </xf>
    <xf numFmtId="0" fontId="72" fillId="0" borderId="23" xfId="0" applyFont="1" applyBorder="1" applyAlignment="1">
      <alignment vertical="center" wrapText="1"/>
    </xf>
    <xf numFmtId="0" fontId="26" fillId="0" borderId="23" xfId="0" applyFont="1" applyBorder="1" applyAlignment="1">
      <alignment wrapText="1"/>
    </xf>
    <xf numFmtId="0" fontId="55" fillId="0" borderId="23" xfId="0" applyFont="1" applyBorder="1" applyAlignment="1"/>
    <xf numFmtId="0" fontId="55" fillId="0" borderId="3" xfId="0" applyFont="1" applyBorder="1" applyAlignment="1">
      <alignment wrapText="1"/>
    </xf>
    <xf numFmtId="0" fontId="72" fillId="0" borderId="23" xfId="0" applyFont="1" applyBorder="1" applyAlignment="1"/>
    <xf numFmtId="9" fontId="7" fillId="5" borderId="1" xfId="0" applyNumberFormat="1" applyFont="1" applyFill="1" applyBorder="1" applyAlignment="1">
      <alignment horizontal="center" vertical="center"/>
    </xf>
    <xf numFmtId="0" fontId="23" fillId="0" borderId="0" xfId="0" applyFont="1" applyBorder="1"/>
    <xf numFmtId="0" fontId="23" fillId="13" borderId="23" xfId="0" applyFont="1" applyFill="1" applyBorder="1"/>
    <xf numFmtId="0" fontId="55" fillId="17" borderId="23" xfId="0" applyFont="1" applyFill="1" applyBorder="1"/>
    <xf numFmtId="9" fontId="55" fillId="17" borderId="23" xfId="0" applyNumberFormat="1" applyFont="1" applyFill="1" applyBorder="1"/>
    <xf numFmtId="0" fontId="55" fillId="16" borderId="23" xfId="0" applyFont="1" applyFill="1" applyBorder="1"/>
    <xf numFmtId="4" fontId="55" fillId="16" borderId="23" xfId="0" applyNumberFormat="1" applyFont="1" applyFill="1" applyBorder="1"/>
    <xf numFmtId="9" fontId="55" fillId="16" borderId="23" xfId="0" applyNumberFormat="1" applyFont="1" applyFill="1" applyBorder="1"/>
    <xf numFmtId="0" fontId="3" fillId="13" borderId="23" xfId="0" applyFont="1" applyFill="1" applyBorder="1"/>
    <xf numFmtId="4" fontId="23" fillId="13" borderId="23" xfId="0" applyNumberFormat="1" applyFont="1" applyFill="1" applyBorder="1"/>
    <xf numFmtId="43" fontId="5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43" fontId="55" fillId="0" borderId="0" xfId="0" applyNumberFormat="1" applyFont="1" applyBorder="1" applyAlignment="1">
      <alignment horizontal="right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left" vertical="center" wrapText="1"/>
    </xf>
    <xf numFmtId="43" fontId="3" fillId="3" borderId="1" xfId="4" applyNumberFormat="1" applyFont="1" applyFill="1" applyBorder="1" applyAlignment="1">
      <alignment horizontal="right" vertical="center" wrapText="1"/>
    </xf>
    <xf numFmtId="43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0" borderId="1" xfId="0" applyFont="1" applyBorder="1"/>
    <xf numFmtId="0" fontId="7" fillId="0" borderId="1" xfId="0" applyFont="1" applyBorder="1"/>
    <xf numFmtId="43" fontId="23" fillId="0" borderId="1" xfId="0" applyNumberFormat="1" applyFont="1" applyFill="1" applyBorder="1" applyAlignment="1">
      <alignment horizontal="right" vertical="center" wrapText="1"/>
    </xf>
    <xf numFmtId="43" fontId="55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top"/>
    </xf>
    <xf numFmtId="43" fontId="16" fillId="0" borderId="1" xfId="0" applyNumberFormat="1" applyFont="1" applyBorder="1" applyAlignment="1">
      <alignment horizontal="right" vertical="top" wrapText="1"/>
    </xf>
    <xf numFmtId="0" fontId="55" fillId="2" borderId="1" xfId="0" applyFont="1" applyFill="1" applyBorder="1" applyAlignment="1">
      <alignment wrapText="1"/>
    </xf>
    <xf numFmtId="4" fontId="55" fillId="2" borderId="1" xfId="0" applyNumberFormat="1" applyFont="1" applyFill="1" applyBorder="1" applyAlignment="1">
      <alignment horizontal="right" wrapText="1"/>
    </xf>
    <xf numFmtId="9" fontId="55" fillId="2" borderId="1" xfId="0" applyNumberFormat="1" applyFont="1" applyFill="1" applyBorder="1" applyAlignment="1">
      <alignment horizontal="right" wrapText="1"/>
    </xf>
    <xf numFmtId="0" fontId="55" fillId="7" borderId="1" xfId="0" applyFont="1" applyFill="1" applyBorder="1" applyAlignment="1">
      <alignment horizontal="justify" wrapText="1"/>
    </xf>
    <xf numFmtId="4" fontId="55" fillId="7" borderId="1" xfId="0" applyNumberFormat="1" applyFont="1" applyFill="1" applyBorder="1" applyAlignment="1">
      <alignment horizontal="right" wrapText="1"/>
    </xf>
    <xf numFmtId="164" fontId="55" fillId="7" borderId="1" xfId="0" applyNumberFormat="1" applyFont="1" applyFill="1" applyBorder="1" applyAlignment="1">
      <alignment horizontal="right" wrapText="1"/>
    </xf>
    <xf numFmtId="0" fontId="55" fillId="0" borderId="1" xfId="0" applyFont="1" applyFill="1" applyBorder="1" applyAlignment="1">
      <alignment horizontal="left" vertical="center" wrapText="1"/>
    </xf>
    <xf numFmtId="4" fontId="55" fillId="0" borderId="1" xfId="0" applyNumberFormat="1" applyFont="1" applyFill="1" applyBorder="1" applyAlignment="1">
      <alignment horizontal="right" wrapText="1"/>
    </xf>
    <xf numFmtId="164" fontId="55" fillId="0" borderId="1" xfId="0" applyNumberFormat="1" applyFont="1" applyFill="1" applyBorder="1" applyAlignment="1">
      <alignment horizontal="right"/>
    </xf>
    <xf numFmtId="164" fontId="55" fillId="0" borderId="1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center" wrapText="1"/>
    </xf>
    <xf numFmtId="4" fontId="71" fillId="0" borderId="0" xfId="0" applyNumberFormat="1" applyFont="1" applyFill="1" applyBorder="1"/>
    <xf numFmtId="0" fontId="23" fillId="16" borderId="23" xfId="0" applyFont="1" applyFill="1" applyBorder="1"/>
    <xf numFmtId="0" fontId="23" fillId="16" borderId="23" xfId="0" applyFont="1" applyFill="1" applyBorder="1" applyAlignment="1">
      <alignment wrapText="1"/>
    </xf>
    <xf numFmtId="0" fontId="55" fillId="0" borderId="8" xfId="0" applyFont="1" applyBorder="1"/>
    <xf numFmtId="0" fontId="55" fillId="16" borderId="0" xfId="0" applyFont="1" applyFill="1"/>
    <xf numFmtId="1" fontId="71" fillId="0" borderId="23" xfId="0" applyNumberFormat="1" applyFont="1" applyFill="1" applyBorder="1"/>
    <xf numFmtId="4" fontId="59" fillId="0" borderId="0" xfId="0" applyNumberFormat="1" applyFont="1" applyFill="1" applyBorder="1" applyAlignment="1">
      <alignment horizontal="center" wrapText="1"/>
    </xf>
    <xf numFmtId="4" fontId="55" fillId="22" borderId="23" xfId="0" applyNumberFormat="1" applyFont="1" applyFill="1" applyBorder="1" applyAlignment="1">
      <alignment horizontal="right" vertical="center"/>
    </xf>
    <xf numFmtId="0" fontId="55" fillId="0" borderId="23" xfId="8" applyFont="1" applyFill="1" applyBorder="1" applyAlignment="1">
      <alignment wrapText="1"/>
    </xf>
    <xf numFmtId="0" fontId="65" fillId="0" borderId="23" xfId="8" applyFont="1" applyFill="1" applyBorder="1"/>
    <xf numFmtId="4" fontId="65" fillId="0" borderId="23" xfId="8" applyNumberFormat="1" applyFont="1" applyFill="1" applyBorder="1"/>
    <xf numFmtId="4" fontId="23" fillId="17" borderId="2" xfId="0" applyNumberFormat="1" applyFont="1" applyFill="1" applyBorder="1" applyAlignment="1">
      <alignment horizontal="right" vertical="center"/>
    </xf>
    <xf numFmtId="4" fontId="59" fillId="0" borderId="0" xfId="0" applyNumberFormat="1" applyFont="1" applyFill="1" applyBorder="1"/>
    <xf numFmtId="4" fontId="53" fillId="0" borderId="0" xfId="0" applyNumberFormat="1" applyFont="1"/>
    <xf numFmtId="43" fontId="2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/>
    <xf numFmtId="0" fontId="87" fillId="0" borderId="23" xfId="0" applyFont="1" applyBorder="1"/>
    <xf numFmtId="0" fontId="87" fillId="0" borderId="23" xfId="0" applyFont="1" applyBorder="1" applyAlignment="1">
      <alignment wrapText="1"/>
    </xf>
    <xf numFmtId="0" fontId="87" fillId="0" borderId="23" xfId="0" applyFont="1" applyBorder="1" applyAlignment="1">
      <alignment vertical="top" wrapText="1"/>
    </xf>
    <xf numFmtId="0" fontId="87" fillId="0" borderId="23" xfId="0" applyFont="1" applyBorder="1" applyAlignment="1">
      <alignment vertical="top"/>
    </xf>
    <xf numFmtId="0" fontId="65" fillId="0" borderId="23" xfId="0" applyFont="1" applyFill="1" applyBorder="1" applyAlignment="1">
      <alignment vertical="top" wrapText="1"/>
    </xf>
    <xf numFmtId="0" fontId="65" fillId="0" borderId="3" xfId="0" applyFont="1" applyBorder="1" applyAlignment="1">
      <alignment vertical="top"/>
    </xf>
    <xf numFmtId="0" fontId="65" fillId="0" borderId="3" xfId="0" applyFont="1" applyBorder="1" applyAlignment="1">
      <alignment vertical="top" wrapText="1"/>
    </xf>
    <xf numFmtId="0" fontId="72" fillId="0" borderId="23" xfId="0" applyFont="1" applyBorder="1"/>
    <xf numFmtId="0" fontId="65" fillId="17" borderId="23" xfId="0" applyFont="1" applyFill="1" applyBorder="1" applyAlignment="1">
      <alignment wrapText="1"/>
    </xf>
    <xf numFmtId="0" fontId="55" fillId="17" borderId="23" xfId="0" applyFont="1" applyFill="1" applyBorder="1" applyAlignment="1">
      <alignment wrapText="1"/>
    </xf>
    <xf numFmtId="0" fontId="65" fillId="17" borderId="23" xfId="0" applyFont="1" applyFill="1" applyBorder="1" applyAlignment="1">
      <alignment horizontal="right" wrapText="1"/>
    </xf>
    <xf numFmtId="0" fontId="65" fillId="0" borderId="23" xfId="0" applyNumberFormat="1" applyFont="1" applyBorder="1" applyAlignment="1">
      <alignment horizontal="right" wrapText="1"/>
    </xf>
    <xf numFmtId="0" fontId="87" fillId="0" borderId="3" xfId="0" applyFont="1" applyBorder="1" applyAlignment="1">
      <alignment vertical="top"/>
    </xf>
    <xf numFmtId="0" fontId="87" fillId="0" borderId="3" xfId="0" applyFont="1" applyBorder="1" applyAlignment="1">
      <alignment vertical="top" wrapText="1"/>
    </xf>
    <xf numFmtId="3" fontId="55" fillId="17" borderId="23" xfId="0" applyNumberFormat="1" applyFont="1" applyFill="1" applyBorder="1" applyAlignment="1">
      <alignment horizontal="center" wrapText="1"/>
    </xf>
    <xf numFmtId="0" fontId="55" fillId="17" borderId="23" xfId="0" applyNumberFormat="1" applyFont="1" applyFill="1" applyBorder="1" applyAlignment="1">
      <alignment horizontal="right" wrapText="1"/>
    </xf>
    <xf numFmtId="0" fontId="55" fillId="0" borderId="0" xfId="0" applyFont="1" applyFill="1" applyAlignment="1">
      <alignment vertical="top" wrapText="1"/>
    </xf>
    <xf numFmtId="1" fontId="55" fillId="0" borderId="23" xfId="0" applyNumberFormat="1" applyFont="1" applyBorder="1"/>
    <xf numFmtId="4" fontId="55" fillId="0" borderId="23" xfId="0" applyNumberFormat="1" applyFont="1" applyBorder="1" applyAlignment="1">
      <alignment horizontal="center"/>
    </xf>
    <xf numFmtId="10" fontId="23" fillId="0" borderId="0" xfId="0" applyNumberFormat="1" applyFont="1" applyAlignment="1">
      <alignment horizontal="right" vertical="center"/>
    </xf>
    <xf numFmtId="3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3" fontId="9" fillId="0" borderId="1" xfId="0" applyNumberFormat="1" applyFont="1" applyFill="1" applyBorder="1" applyAlignment="1">
      <alignment horizontal="center" vertical="top"/>
    </xf>
    <xf numFmtId="2" fontId="9" fillId="0" borderId="0" xfId="0" applyNumberFormat="1" applyFont="1" applyFill="1" applyBorder="1" applyAlignment="1">
      <alignment vertical="top"/>
    </xf>
    <xf numFmtId="43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3" fontId="10" fillId="0" borderId="1" xfId="0" applyNumberFormat="1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vertical="top"/>
    </xf>
    <xf numFmtId="4" fontId="10" fillId="0" borderId="1" xfId="0" applyNumberFormat="1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left" vertical="top" wrapText="1" indent="1"/>
    </xf>
    <xf numFmtId="3" fontId="10" fillId="2" borderId="1" xfId="0" applyNumberFormat="1" applyFont="1" applyFill="1" applyBorder="1" applyAlignment="1">
      <alignment horizontal="center" vertical="top"/>
    </xf>
    <xf numFmtId="3" fontId="10" fillId="2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3" fontId="10" fillId="0" borderId="23" xfId="0" applyNumberFormat="1" applyFont="1" applyFill="1" applyBorder="1" applyAlignment="1">
      <alignment horizontal="center" vertical="top"/>
    </xf>
    <xf numFmtId="3" fontId="10" fillId="0" borderId="23" xfId="0" applyNumberFormat="1" applyFont="1" applyFill="1" applyBorder="1" applyAlignment="1">
      <alignment vertical="top" wrapText="1"/>
    </xf>
    <xf numFmtId="4" fontId="10" fillId="0" borderId="23" xfId="0" applyNumberFormat="1" applyFont="1" applyFill="1" applyBorder="1" applyAlignment="1">
      <alignment horizontal="right" vertical="top" wrapText="1"/>
    </xf>
    <xf numFmtId="4" fontId="10" fillId="5" borderId="1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3" fontId="15" fillId="0" borderId="1" xfId="0" applyNumberFormat="1" applyFont="1" applyFill="1" applyBorder="1" applyAlignment="1">
      <alignment vertical="top" wrapText="1"/>
    </xf>
    <xf numFmtId="2" fontId="9" fillId="0" borderId="0" xfId="3" applyNumberFormat="1" applyFont="1" applyFill="1" applyBorder="1"/>
    <xf numFmtId="2" fontId="9" fillId="0" borderId="7" xfId="3" applyNumberFormat="1" applyFont="1" applyFill="1" applyBorder="1"/>
    <xf numFmtId="43" fontId="9" fillId="0" borderId="0" xfId="0" applyNumberFormat="1" applyFont="1" applyFill="1" applyBorder="1"/>
    <xf numFmtId="0" fontId="9" fillId="0" borderId="0" xfId="0" applyFont="1" applyFill="1" applyBorder="1"/>
    <xf numFmtId="3" fontId="10" fillId="7" borderId="1" xfId="0" applyNumberFormat="1" applyFont="1" applyFill="1" applyBorder="1" applyAlignment="1">
      <alignment horizontal="center" vertical="top"/>
    </xf>
    <xf numFmtId="3" fontId="10" fillId="7" borderId="1" xfId="0" applyNumberFormat="1" applyFont="1" applyFill="1" applyBorder="1" applyAlignment="1">
      <alignment vertical="top" wrapText="1"/>
    </xf>
    <xf numFmtId="4" fontId="10" fillId="7" borderId="1" xfId="0" applyNumberFormat="1" applyFont="1" applyFill="1" applyBorder="1" applyAlignment="1">
      <alignment horizontal="right" vertical="top" wrapText="1"/>
    </xf>
    <xf numFmtId="4" fontId="9" fillId="12" borderId="1" xfId="0" applyNumberFormat="1" applyFont="1" applyFill="1" applyBorder="1" applyAlignment="1">
      <alignment horizontal="right" vertical="top" wrapText="1"/>
    </xf>
    <xf numFmtId="0" fontId="20" fillId="0" borderId="0" xfId="0" applyFont="1" applyFill="1" applyAlignment="1">
      <alignment horizontal="left" vertical="center" wrapText="1"/>
    </xf>
    <xf numFmtId="3" fontId="12" fillId="0" borderId="0" xfId="1" applyFont="1" applyAlignment="1">
      <alignment horizontal="left" wrapText="1"/>
    </xf>
    <xf numFmtId="0" fontId="7" fillId="5" borderId="8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43" fontId="16" fillId="5" borderId="8" xfId="0" applyNumberFormat="1" applyFont="1" applyFill="1" applyBorder="1" applyAlignment="1">
      <alignment horizontal="center"/>
    </xf>
    <xf numFmtId="43" fontId="16" fillId="5" borderId="6" xfId="0" applyNumberFormat="1" applyFont="1" applyFill="1" applyBorder="1" applyAlignment="1">
      <alignment horizontal="center"/>
    </xf>
    <xf numFmtId="43" fontId="16" fillId="5" borderId="9" xfId="0" applyNumberFormat="1" applyFont="1" applyFill="1" applyBorder="1" applyAlignment="1">
      <alignment horizontal="center"/>
    </xf>
    <xf numFmtId="43" fontId="10" fillId="5" borderId="8" xfId="0" applyNumberFormat="1" applyFont="1" applyFill="1" applyBorder="1" applyAlignment="1">
      <alignment horizontal="left"/>
    </xf>
    <xf numFmtId="43" fontId="10" fillId="5" borderId="6" xfId="0" applyNumberFormat="1" applyFont="1" applyFill="1" applyBorder="1" applyAlignment="1">
      <alignment horizontal="left"/>
    </xf>
    <xf numFmtId="43" fontId="10" fillId="5" borderId="9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11" borderId="8" xfId="0" applyFont="1" applyFill="1" applyBorder="1" applyAlignment="1">
      <alignment vertical="center"/>
    </xf>
    <xf numFmtId="0" fontId="7" fillId="11" borderId="6" xfId="0" applyFont="1" applyFill="1" applyBorder="1" applyAlignment="1">
      <alignment vertical="center"/>
    </xf>
    <xf numFmtId="0" fontId="7" fillId="11" borderId="9" xfId="0" applyFont="1" applyFill="1" applyBorder="1" applyAlignment="1">
      <alignment vertical="center"/>
    </xf>
    <xf numFmtId="0" fontId="34" fillId="5" borderId="12" xfId="0" applyFont="1" applyFill="1" applyBorder="1" applyAlignment="1">
      <alignment horizontal="left" vertical="center" wrapText="1"/>
    </xf>
    <xf numFmtId="0" fontId="34" fillId="5" borderId="13" xfId="0" applyFont="1" applyFill="1" applyBorder="1" applyAlignment="1">
      <alignment horizontal="left" vertical="center" wrapText="1"/>
    </xf>
    <xf numFmtId="0" fontId="34" fillId="5" borderId="14" xfId="0" applyFont="1" applyFill="1" applyBorder="1" applyAlignment="1">
      <alignment horizontal="left" vertical="center" wrapText="1"/>
    </xf>
    <xf numFmtId="0" fontId="10" fillId="5" borderId="15" xfId="0" applyNumberFormat="1" applyFont="1" applyFill="1" applyBorder="1" applyAlignment="1">
      <alignment horizontal="left" vertical="top" wrapText="1"/>
    </xf>
    <xf numFmtId="0" fontId="10" fillId="5" borderId="16" xfId="0" applyNumberFormat="1" applyFont="1" applyFill="1" applyBorder="1" applyAlignment="1">
      <alignment horizontal="left" vertical="top" wrapText="1"/>
    </xf>
    <xf numFmtId="0" fontId="10" fillId="5" borderId="17" xfId="0" applyNumberFormat="1" applyFont="1" applyFill="1" applyBorder="1" applyAlignment="1">
      <alignment horizontal="left" vertical="top" wrapText="1"/>
    </xf>
    <xf numFmtId="0" fontId="10" fillId="5" borderId="20" xfId="0" applyNumberFormat="1" applyFont="1" applyFill="1" applyBorder="1" applyAlignment="1">
      <alignment horizontal="left" vertical="top" wrapText="1"/>
    </xf>
    <xf numFmtId="0" fontId="10" fillId="5" borderId="21" xfId="0" applyNumberFormat="1" applyFont="1" applyFill="1" applyBorder="1" applyAlignment="1">
      <alignment horizontal="left" vertical="top" wrapText="1"/>
    </xf>
    <xf numFmtId="0" fontId="10" fillId="5" borderId="22" xfId="0" applyNumberFormat="1" applyFont="1" applyFill="1" applyBorder="1" applyAlignment="1">
      <alignment horizontal="left" vertical="top" wrapText="1"/>
    </xf>
    <xf numFmtId="0" fontId="13" fillId="5" borderId="12" xfId="2" applyFont="1" applyFill="1" applyBorder="1" applyAlignment="1">
      <alignment vertical="center" wrapText="1"/>
    </xf>
    <xf numFmtId="0" fontId="13" fillId="5" borderId="13" xfId="2" applyFont="1" applyFill="1" applyBorder="1" applyAlignment="1">
      <alignment vertical="center" wrapText="1"/>
    </xf>
    <xf numFmtId="0" fontId="13" fillId="5" borderId="14" xfId="2" applyFont="1" applyFill="1" applyBorder="1" applyAlignment="1">
      <alignment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6" fillId="11" borderId="15" xfId="1" applyNumberFormat="1" applyFont="1" applyFill="1" applyBorder="1" applyAlignment="1">
      <alignment vertical="center" wrapText="1"/>
    </xf>
    <xf numFmtId="0" fontId="16" fillId="11" borderId="16" xfId="1" applyNumberFormat="1" applyFont="1" applyFill="1" applyBorder="1" applyAlignment="1">
      <alignment vertical="center" wrapText="1"/>
    </xf>
    <xf numFmtId="0" fontId="16" fillId="11" borderId="17" xfId="1" applyNumberFormat="1" applyFont="1" applyFill="1" applyBorder="1" applyAlignment="1">
      <alignment vertical="center" wrapText="1"/>
    </xf>
    <xf numFmtId="0" fontId="16" fillId="11" borderId="18" xfId="1" applyNumberFormat="1" applyFont="1" applyFill="1" applyBorder="1" applyAlignment="1">
      <alignment vertical="center" wrapText="1"/>
    </xf>
    <xf numFmtId="0" fontId="16" fillId="11" borderId="0" xfId="1" applyNumberFormat="1" applyFont="1" applyFill="1" applyBorder="1" applyAlignment="1">
      <alignment vertical="center" wrapText="1"/>
    </xf>
    <xf numFmtId="0" fontId="16" fillId="11" borderId="19" xfId="1" applyNumberFormat="1" applyFont="1" applyFill="1" applyBorder="1" applyAlignment="1">
      <alignment vertical="center" wrapText="1"/>
    </xf>
    <xf numFmtId="0" fontId="16" fillId="11" borderId="20" xfId="1" applyNumberFormat="1" applyFont="1" applyFill="1" applyBorder="1" applyAlignment="1">
      <alignment vertical="center" wrapText="1"/>
    </xf>
    <xf numFmtId="0" fontId="16" fillId="11" borderId="21" xfId="1" applyNumberFormat="1" applyFont="1" applyFill="1" applyBorder="1" applyAlignment="1">
      <alignment vertical="center" wrapText="1"/>
    </xf>
    <xf numFmtId="0" fontId="16" fillId="11" borderId="22" xfId="1" applyNumberFormat="1" applyFont="1" applyFill="1" applyBorder="1" applyAlignment="1">
      <alignment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88" fillId="14" borderId="0" xfId="0" applyFont="1" applyFill="1" applyAlignment="1">
      <alignment wrapText="1"/>
    </xf>
    <xf numFmtId="0" fontId="88" fillId="14" borderId="0" xfId="0" applyFont="1" applyFill="1"/>
    <xf numFmtId="0" fontId="88" fillId="0" borderId="0" xfId="0" applyFont="1" applyAlignment="1">
      <alignment wrapText="1"/>
    </xf>
    <xf numFmtId="0" fontId="88" fillId="0" borderId="0" xfId="0" applyFont="1"/>
    <xf numFmtId="4" fontId="88" fillId="0" borderId="0" xfId="0" applyNumberFormat="1" applyFont="1"/>
    <xf numFmtId="0" fontId="88" fillId="0" borderId="0" xfId="0" applyNumberFormat="1" applyFont="1"/>
    <xf numFmtId="0" fontId="89" fillId="14" borderId="0" xfId="0" applyFont="1" applyFill="1"/>
    <xf numFmtId="4" fontId="88" fillId="18" borderId="0" xfId="0" applyNumberFormat="1" applyFont="1" applyFill="1"/>
  </cellXfs>
  <cellStyles count="9">
    <cellStyle name="Dziesiętny" xfId="4" builtinId="3"/>
    <cellStyle name="Dziesiętny 2" xfId="5"/>
    <cellStyle name="Hiperłącze" xfId="7" builtinId="8"/>
    <cellStyle name="Normalny" xfId="0" builtinId="0"/>
    <cellStyle name="Normalny 2" xfId="8"/>
    <cellStyle name="Normalny_Koncepcja 2016" xfId="6"/>
    <cellStyle name="Normalny_Wzór projekcji - po poprawkach" xfId="1"/>
    <cellStyle name="Normalny_Zeszyt2" xfId="2"/>
    <cellStyle name="Procentowy" xfId="3" builtinId="5"/>
  </cellStyles>
  <dxfs count="0"/>
  <tableStyles count="0" defaultTableStyle="TableStyleMedium9" defaultPivotStyle="PivotStyleLight16"/>
  <colors>
    <mruColors>
      <color rgb="FFFFFF99"/>
      <color rgb="FFFF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usernames" Target="revisions/userNam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revisionHeaders" Target="revisions/revisionHeader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dokumenty\Zlecenia\600-699\676%20-%20WIP%20Poznan,%2020%20firm\I%20faza\2%20etap\wyceny\Warta%20-%20Tourist\676,%20Warta-Tourist,%20wycena,%20000530,%20W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yt4\c\EXCEL\X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\d\SST\PRACE\Janikowo.SodaConsult\soda%20ci&#281;&#380;ka.IX96\soda%20ci&#281;&#380;ka%20II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Jaroszow1"/>
      <sheetName val="Loan Schedule USD"/>
    </sheetNames>
    <sheetDataSet>
      <sheetData sheetId="0" refreshError="1"/>
      <sheetData sheetId="1" refreshError="1"/>
      <sheetData sheetId="2">
        <row r="5">
          <cell r="B5">
            <v>7.2499999999999995E-2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osno -&gt; grupę, amortyzację"/>
      <sheetName val="krosno __ grupę_ amortyzację"/>
    </sheetNames>
    <sheetDataSet>
      <sheetData sheetId="0">
        <row r="2">
          <cell r="J2">
            <v>1.1000000000000001</v>
          </cell>
          <cell r="M2">
            <v>0</v>
          </cell>
        </row>
        <row r="3">
          <cell r="J3">
            <v>1.1000000000000001</v>
          </cell>
          <cell r="M3">
            <v>0</v>
          </cell>
        </row>
        <row r="4">
          <cell r="J4">
            <v>1.1000000000000001</v>
          </cell>
          <cell r="M4">
            <v>0</v>
          </cell>
        </row>
        <row r="5">
          <cell r="J5">
            <v>1.1000000000000001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5175.3599999999997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1241.3399999999999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1241.3399999999999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1NOWE"/>
    </sheetNames>
    <sheetDataSet>
      <sheetData sheetId="0" refreshError="1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 xml:space="preserve"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205.71428571428569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 xml:space="preserve"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 xml:space="preserve"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37831.599999999999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606.65000000000009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578040.57999999996</v>
          </cell>
          <cell r="G10">
            <v>10639.66</v>
          </cell>
          <cell r="H10">
            <v>567400.91999999993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570.94000000000005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136607.45000000001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4525.1399999999994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8332.0499999999993</v>
          </cell>
          <cell r="G29">
            <v>0</v>
          </cell>
          <cell r="H29">
            <v>8332.0499999999993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69721.850000000006</v>
          </cell>
          <cell r="G30">
            <v>0</v>
          </cell>
          <cell r="H30">
            <v>69721.850000000006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309.60000000000002</v>
          </cell>
          <cell r="G35">
            <v>0</v>
          </cell>
          <cell r="H35">
            <v>309.60000000000002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73722.350000000006</v>
          </cell>
          <cell r="G49">
            <v>0</v>
          </cell>
          <cell r="H49">
            <v>73722.350000000006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66.599999999999994</v>
          </cell>
          <cell r="G54">
            <v>0</v>
          </cell>
          <cell r="H54">
            <v>66.599999999999994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2051.5300000000002</v>
          </cell>
          <cell r="G60">
            <v>0</v>
          </cell>
          <cell r="H60">
            <v>2051.5300000000002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5038.4799999999996</v>
          </cell>
          <cell r="G77">
            <v>0</v>
          </cell>
          <cell r="H77">
            <v>5038.4799999999996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592.44000000000005</v>
          </cell>
          <cell r="G84">
            <v>0</v>
          </cell>
          <cell r="H84">
            <v>592.44000000000005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1152.5999999999999</v>
          </cell>
          <cell r="G88">
            <v>0</v>
          </cell>
          <cell r="H88">
            <v>1152.5999999999999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559.58000000000004</v>
          </cell>
          <cell r="G93">
            <v>0</v>
          </cell>
          <cell r="H93">
            <v>559.58000000000004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41693.089999999997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-4436.2800000000061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634036.67000000004</v>
          </cell>
          <cell r="G106">
            <v>0</v>
          </cell>
          <cell r="H106">
            <v>634036.67000000004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9807.7000000000007</v>
          </cell>
          <cell r="G138">
            <v>0</v>
          </cell>
          <cell r="H138">
            <v>9807.7000000000007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34663.589999999997</v>
          </cell>
          <cell r="G148">
            <v>0</v>
          </cell>
          <cell r="H148">
            <v>34663.589999999997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628.45000000000005</v>
          </cell>
          <cell r="H161">
            <v>74582.240000000005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1049.6099999999999</v>
          </cell>
          <cell r="G163">
            <v>0</v>
          </cell>
          <cell r="H163">
            <v>1049.6099999999999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2181.1999999999998</v>
          </cell>
          <cell r="G168">
            <v>0</v>
          </cell>
          <cell r="H168">
            <v>2181.1999999999998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95812.479999999996</v>
          </cell>
          <cell r="G194">
            <v>0</v>
          </cell>
          <cell r="H194">
            <v>95812.479999999996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67996.210000000006</v>
          </cell>
          <cell r="G228">
            <v>0</v>
          </cell>
          <cell r="H228">
            <v>-67996.210000000006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18108.349999999999</v>
          </cell>
          <cell r="G237">
            <v>0</v>
          </cell>
          <cell r="H237">
            <v>18108.349999999999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10177.040000000001</v>
          </cell>
          <cell r="G243">
            <v>0</v>
          </cell>
          <cell r="H243">
            <v>10177.040000000001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4789.3500000000004</v>
          </cell>
          <cell r="G244">
            <v>0</v>
          </cell>
          <cell r="H244">
            <v>4789.3500000000004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ożenia"/>
      <sheetName val="koszty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24" Type="http://schemas.openxmlformats.org/officeDocument/2006/relationships/revisionLog" Target="revisionLog17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1FBD118-AF98-4E02-85B9-3FE3718509A7}" diskRevisions="1" revisionId="20078" version="173">
  <header guid="{91FBD118-AF98-4E02-85B9-3FE3718509A7}" dateTime="2016-07-14T09:54:07" maxSheetId="22" userName="MF" r:id="rId224" minRId="20013" maxRId="2005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</headers>
</file>

<file path=xl/revisions/revisionLog1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13" sId="13">
    <oc r="C22" t="inlineStr">
      <is>
        <t>HPE ProLiant DL120 Gen9 E502630v4 8GB RAM + 2x1TB SATA</t>
      </is>
    </oc>
    <nc r="C22"/>
  </rcc>
  <rcc rId="20014" sId="13">
    <oc r="C23" t="inlineStr">
      <is>
        <t>MikroTik RB1100AHx2</t>
      </is>
    </oc>
    <nc r="C23"/>
  </rcc>
  <rcc rId="20015" sId="13">
    <oc r="C24" t="inlineStr">
      <is>
        <t>APC Smart-UPS SRT 6000VA RM</t>
      </is>
    </oc>
    <nc r="C24"/>
  </rcc>
  <rcc rId="20016" sId="13">
    <oc r="C25" t="inlineStr">
      <is>
        <t>MS SQL Server lic. na 2 rdzenie</t>
      </is>
    </oc>
    <nc r="C25"/>
  </rcc>
  <rcc rId="20017" sId="13">
    <oc r="C26" t="inlineStr">
      <is>
        <t>WIN 10Pro BOX</t>
      </is>
    </oc>
    <nc r="C26"/>
  </rcc>
  <rfmt sheetId="14" sqref="A3" start="0" length="0">
    <dxf>
      <font>
        <sz val="9"/>
        <color indexed="8"/>
        <name val="Calibri"/>
        <scheme val="none"/>
      </font>
    </dxf>
  </rfmt>
  <rfmt sheetId="14" sqref="B3" start="0" length="0">
    <dxf>
      <font>
        <sz val="9"/>
        <color indexed="8"/>
        <name val="Calibri"/>
        <scheme val="none"/>
      </font>
      <alignment horizontal="general" vertical="bottom" wrapText="0" readingOrder="0"/>
    </dxf>
  </rfmt>
  <rfmt sheetId="14" sqref="C3" start="0" length="0">
    <dxf>
      <font>
        <sz val="9"/>
        <color indexed="8"/>
        <name val="Calibri"/>
        <scheme val="none"/>
      </font>
      <alignment horizontal="general" vertical="bottom" wrapText="0" readingOrder="0"/>
    </dxf>
  </rfmt>
  <rfmt sheetId="14" sqref="D3" start="0" length="0">
    <dxf>
      <font>
        <sz val="9"/>
        <color indexed="8"/>
        <name val="Calibri"/>
        <scheme val="none"/>
      </font>
      <alignment horizontal="general" vertical="bottom" wrapText="0" readingOrder="0"/>
    </dxf>
  </rfmt>
  <rfmt sheetId="14" sqref="E3" start="0" length="0">
    <dxf>
      <font>
        <sz val="9"/>
        <color indexed="8"/>
        <name val="Calibri"/>
        <scheme val="none"/>
      </font>
      <alignment horizontal="general" vertical="bottom" wrapText="0" readingOrder="0"/>
    </dxf>
  </rfmt>
  <rcc rId="20018" sId="14" odxf="1" dxf="1">
    <nc r="F3" t="inlineStr">
      <is>
        <t>Zużyce kWh</t>
      </is>
    </nc>
    <odxf>
      <font>
        <sz val="9"/>
        <color indexed="8"/>
      </font>
      <alignment horizontal="center" vertical="center" readingOrder="0"/>
    </odxf>
    <ndxf>
      <font>
        <sz val="9"/>
        <color indexed="8"/>
        <name val="Calibri"/>
        <scheme val="none"/>
      </font>
      <alignment horizontal="general" vertical="bottom" readingOrder="0"/>
    </ndxf>
  </rcc>
  <rfmt sheetId="14" sqref="A4" start="0" length="0">
    <dxf>
      <font>
        <sz val="9"/>
        <color indexed="8"/>
        <name val="Calibri"/>
        <scheme val="none"/>
      </font>
    </dxf>
  </rfmt>
  <rcc rId="20019" sId="14" odxf="1" dxf="1">
    <oc r="B4">
      <v>450</v>
    </oc>
    <nc r="B4">
      <v>800</v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cc rId="20020" sId="14" odxf="1" dxf="1">
    <oc r="C4">
      <v>0</v>
    </oc>
    <nc r="C4">
      <v>1</v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cc rId="20021" sId="14" odxf="1" dxf="1">
    <oc r="D4">
      <f>B4*C4</f>
    </oc>
    <nc r="D4">
      <f>C4*B4</f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fmt sheetId="14" sqref="E4" start="0" length="0">
    <dxf>
      <font>
        <sz val="9"/>
        <color indexed="8"/>
        <name val="Calibri"/>
        <scheme val="none"/>
      </font>
    </dxf>
  </rfmt>
  <rcc rId="20022" sId="14" odxf="1" dxf="1">
    <oc r="F4">
      <f>D4*E4</f>
    </oc>
    <nc r="F4">
      <f>D4*E4</f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cc rId="20023" sId="14" odxf="1" dxf="1">
    <oc r="A5" t="inlineStr">
      <is>
        <t>Serwer 2</t>
      </is>
    </oc>
    <nc r="A5" t="inlineStr">
      <is>
        <t>UTM</t>
      </is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cc rId="20024" sId="14" odxf="1" dxf="1">
    <oc r="B5">
      <v>800</v>
    </oc>
    <nc r="B5">
      <v>65</v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cc rId="20025" sId="14" odxf="1" dxf="1">
    <oc r="C5">
      <v>0</v>
    </oc>
    <nc r="C5">
      <v>1</v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cc rId="20026" sId="14" odxf="1" dxf="1">
    <oc r="D5">
      <f>B5*C5</f>
    </oc>
    <nc r="D5">
      <f>C5*B5</f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fmt sheetId="14" sqref="E5" start="0" length="0">
    <dxf>
      <font>
        <sz val="9"/>
        <color indexed="8"/>
        <name val="Calibri"/>
        <scheme val="none"/>
      </font>
    </dxf>
  </rfmt>
  <rcc rId="20027" sId="14" odxf="1" dxf="1">
    <oc r="F5">
      <f>D5*E5</f>
    </oc>
    <nc r="F5">
      <f>D5*E5</f>
    </nc>
    <odxf>
      <font>
        <sz val="9"/>
        <color indexed="8"/>
      </font>
      <numFmt numFmtId="0" formatCode="General"/>
    </odxf>
    <ndxf>
      <font>
        <sz val="9"/>
        <color indexed="8"/>
        <name val="Calibri"/>
        <scheme val="none"/>
      </font>
      <numFmt numFmtId="4" formatCode="#,##0.00"/>
    </ndxf>
  </rcc>
  <rcc rId="20028" sId="14" odxf="1" dxf="1">
    <oc r="A6" t="inlineStr">
      <is>
        <t>UTM</t>
      </is>
    </oc>
    <nc r="A6" t="inlineStr">
      <is>
        <t>UPS - pełne obciążenie</t>
      </is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cc rId="20029" sId="14" odxf="1" dxf="1">
    <oc r="B6">
      <v>65</v>
    </oc>
    <nc r="B6">
      <v>1500</v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cc rId="20030" sId="14" odxf="1" dxf="1">
    <oc r="C6">
      <v>0</v>
    </oc>
    <nc r="C6">
      <v>1</v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cc rId="20031" sId="14" odxf="1" dxf="1">
    <oc r="D6">
      <f>B6*C6</f>
    </oc>
    <nc r="D6">
      <f>C6*B6</f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fmt sheetId="14" sqref="E6" start="0" length="0">
    <dxf>
      <font>
        <sz val="9"/>
        <color indexed="8"/>
        <name val="Calibri"/>
        <scheme val="none"/>
      </font>
    </dxf>
  </rfmt>
  <rcc rId="20032" sId="14" odxf="1" dxf="1">
    <oc r="F6">
      <f>D6*E6</f>
    </oc>
    <nc r="F6">
      <f>D6*E6</f>
    </nc>
    <odxf>
      <font>
        <sz val="9"/>
        <color indexed="8"/>
      </font>
      <numFmt numFmtId="0" formatCode="General"/>
    </odxf>
    <ndxf>
      <font>
        <sz val="9"/>
        <color indexed="8"/>
        <name val="Calibri"/>
        <scheme val="none"/>
      </font>
      <numFmt numFmtId="4" formatCode="#,##0.00"/>
    </ndxf>
  </rcc>
  <rcc rId="20033" sId="14" odxf="1" dxf="1">
    <oc r="A7" t="inlineStr">
      <is>
        <t>Macierz</t>
      </is>
    </oc>
    <nc r="A7" t="inlineStr">
      <is>
        <t>UPS - no load</t>
      </is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cc rId="20034" sId="14" odxf="1" dxf="1">
    <oc r="B7">
      <v>600</v>
    </oc>
    <nc r="B7">
      <v>50</v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fmt sheetId="14" sqref="C7" start="0" length="0">
    <dxf>
      <font>
        <sz val="9"/>
        <color indexed="8"/>
        <name val="Calibri"/>
        <scheme val="none"/>
      </font>
    </dxf>
  </rfmt>
  <rcc rId="20035" sId="14" odxf="1" dxf="1">
    <oc r="D7">
      <f>B7*C7</f>
    </oc>
    <nc r="D7">
      <f>C7*B7</f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fmt sheetId="14" sqref="E7" start="0" length="0">
    <dxf>
      <font>
        <sz val="9"/>
        <color indexed="8"/>
        <name val="Calibri"/>
        <scheme val="none"/>
      </font>
    </dxf>
  </rfmt>
  <rcc rId="20036" sId="14" odxf="1" dxf="1">
    <oc r="F7">
      <f>D7*E7</f>
    </oc>
    <nc r="F7">
      <f>D7*E7</f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cc rId="20037" sId="14" odxf="1" dxf="1">
    <oc r="A8" t="inlineStr">
      <is>
        <t>Bibliteka taśmowa</t>
      </is>
    </oc>
    <nc r="A8" t="inlineStr">
      <is>
        <t xml:space="preserve"> +/- szacunek zwiększenia spowodowany redundancją zasilaczy w serwerach i macierzy</t>
      </is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cc rId="20038" sId="14" odxf="1" dxf="1">
    <oc r="B8">
      <v>160</v>
    </oc>
    <nc r="B8">
      <v>50</v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cc rId="20039" sId="14" odxf="1" dxf="1">
    <oc r="C8">
      <v>0</v>
    </oc>
    <nc r="C8">
      <v>1</v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cc rId="20040" sId="14" odxf="1" dxf="1">
    <oc r="D8">
      <f>B8*C8</f>
    </oc>
    <nc r="D8">
      <f>C8*B8</f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fmt sheetId="14" sqref="E8" start="0" length="0">
    <dxf>
      <font>
        <sz val="9"/>
        <color indexed="8"/>
        <name val="Calibri"/>
        <scheme val="none"/>
      </font>
    </dxf>
  </rfmt>
  <rcc rId="20041" sId="14" odxf="1" dxf="1">
    <oc r="F8">
      <f>D8*E8</f>
    </oc>
    <nc r="F8">
      <f>D8*E8</f>
    </nc>
    <odxf>
      <font>
        <sz val="9"/>
        <color indexed="8"/>
      </font>
    </odxf>
    <ndxf>
      <font>
        <sz val="9"/>
        <color indexed="8"/>
        <name val="Calibri"/>
        <scheme val="none"/>
      </font>
    </ndxf>
  </rcc>
  <rcc rId="20042" sId="14" odxf="1" dxf="1">
    <oc r="A9" t="inlineStr">
      <is>
        <t xml:space="preserve"> +/- szacunek zwiększenia spowodowany redundancją zasilaczy w serwerach i macierzy</t>
      </is>
    </oc>
    <nc r="A9" t="inlineStr">
      <is>
        <t>SUMA</t>
      </is>
    </nc>
    <odxf>
      <font>
        <sz val="9"/>
        <color indexed="8"/>
      </font>
      <fill>
        <patternFill patternType="none">
          <bgColor indexed="65"/>
        </patternFill>
      </fill>
    </odxf>
    <ndxf>
      <font>
        <sz val="9"/>
        <color indexed="8"/>
        <name val="Calibri"/>
        <scheme val="none"/>
      </font>
      <fill>
        <patternFill patternType="solid">
          <bgColor indexed="26"/>
        </patternFill>
      </fill>
    </ndxf>
  </rcc>
  <rcc rId="20043" sId="14" odxf="1" dxf="1">
    <oc r="B9">
      <v>50</v>
    </oc>
    <nc r="B9"/>
    <odxf>
      <font>
        <sz val="9"/>
        <color indexed="8"/>
      </font>
      <fill>
        <patternFill patternType="none">
          <bgColor indexed="65"/>
        </patternFill>
      </fill>
    </odxf>
    <ndxf>
      <font>
        <sz val="9"/>
        <color indexed="8"/>
        <name val="Calibri"/>
        <scheme val="none"/>
      </font>
      <fill>
        <patternFill patternType="solid">
          <bgColor indexed="26"/>
        </patternFill>
      </fill>
    </ndxf>
  </rcc>
  <rcc rId="20044" sId="14" odxf="1" dxf="1">
    <oc r="C9">
      <v>4</v>
    </oc>
    <nc r="C9"/>
    <odxf>
      <font>
        <sz val="9"/>
        <color indexed="8"/>
      </font>
      <fill>
        <patternFill patternType="none">
          <bgColor indexed="65"/>
        </patternFill>
      </fill>
    </odxf>
    <ndxf>
      <font>
        <sz val="9"/>
        <color indexed="8"/>
        <name val="Calibri"/>
        <scheme val="none"/>
      </font>
      <fill>
        <patternFill patternType="solid">
          <bgColor indexed="26"/>
        </patternFill>
      </fill>
    </ndxf>
  </rcc>
  <rcc rId="20045" sId="14" odxf="1" dxf="1">
    <oc r="D9">
      <v>200</v>
    </oc>
    <nc r="D9">
      <f>SUM(D4:D8)</f>
    </nc>
    <odxf>
      <font>
        <b val="0"/>
        <sz val="9"/>
        <color indexed="8"/>
      </font>
      <fill>
        <patternFill patternType="none">
          <bgColor indexed="65"/>
        </patternFill>
      </fill>
    </odxf>
    <ndxf>
      <font>
        <b/>
        <sz val="9"/>
        <color indexed="8"/>
        <name val="Calibri"/>
        <scheme val="none"/>
      </font>
      <fill>
        <patternFill patternType="solid">
          <bgColor indexed="26"/>
        </patternFill>
      </fill>
    </ndxf>
  </rcc>
  <rcc rId="20046" sId="14" odxf="1" dxf="1">
    <oc r="E9">
      <v>24</v>
    </oc>
    <nc r="E9"/>
    <odxf>
      <font>
        <sz val="9"/>
        <color indexed="8"/>
      </font>
    </odxf>
    <ndxf>
      <font>
        <sz val="9"/>
        <color indexed="8"/>
        <name val="Calibri"/>
        <scheme val="none"/>
      </font>
    </ndxf>
  </rcc>
  <rcc rId="20047" sId="14" odxf="1" dxf="1">
    <oc r="F9">
      <f>D9*E9</f>
    </oc>
    <nc r="F9">
      <f>SUM(F4:F8)/24</f>
    </nc>
    <odxf>
      <font>
        <sz val="9"/>
        <color indexed="8"/>
      </font>
      <numFmt numFmtId="0" formatCode="General"/>
      <fill>
        <patternFill patternType="none">
          <bgColor indexed="65"/>
        </patternFill>
      </fill>
    </odxf>
    <ndxf>
      <font>
        <sz val="9"/>
        <color indexed="8"/>
        <name val="Calibri"/>
        <scheme val="none"/>
      </font>
      <numFmt numFmtId="4" formatCode="#,##0.00"/>
      <fill>
        <patternFill patternType="solid">
          <bgColor rgb="FFCCFFCC"/>
        </patternFill>
      </fill>
    </ndxf>
  </rcc>
  <rrc rId="20048" sId="14" ref="A10:XFD10" action="deleteRow">
    <rfmt sheetId="14" xfDxf="1" sqref="A10:XFD10" start="0" length="0">
      <dxf>
        <font>
          <sz val="9"/>
        </font>
      </dxf>
    </rfmt>
    <rcc rId="0" sId="14" dxf="1">
      <nc r="A10" t="inlineStr">
        <is>
          <t>SUMA</t>
        </is>
      </nc>
      <ndxf>
        <font>
          <sz val="9"/>
          <color indexed="8"/>
        </font>
        <fill>
          <patternFill patternType="solid">
            <bgColor indexed="26"/>
          </patternFill>
        </fill>
        <alignment vertical="top" wrapText="1" readingOrder="0"/>
      </ndxf>
    </rcc>
    <rfmt sheetId="14" sqref="B10" start="0" length="0">
      <dxf>
        <font>
          <sz val="9"/>
          <color indexed="8"/>
        </font>
        <fill>
          <patternFill patternType="solid">
            <bgColor indexed="26"/>
          </patternFill>
        </fill>
      </dxf>
    </rfmt>
    <rfmt sheetId="14" sqref="C10" start="0" length="0">
      <dxf>
        <font>
          <sz val="9"/>
          <color indexed="8"/>
        </font>
        <fill>
          <patternFill patternType="solid">
            <bgColor indexed="26"/>
          </patternFill>
        </fill>
      </dxf>
    </rfmt>
    <rcc rId="0" sId="14" dxf="1">
      <nc r="D10">
        <f>SUM(D4:D9)</f>
      </nc>
      <ndxf>
        <font>
          <b/>
          <sz val="9"/>
          <color indexed="8"/>
        </font>
        <fill>
          <patternFill patternType="solid">
            <bgColor indexed="26"/>
          </patternFill>
        </fill>
      </ndxf>
    </rcc>
    <rfmt sheetId="14" sqref="E10" start="0" length="0">
      <dxf>
        <font>
          <sz val="9"/>
          <color indexed="8"/>
        </font>
      </dxf>
    </rfmt>
    <rcc rId="0" sId="14" dxf="1">
      <nc r="F10">
        <f>SUM(F4:F9)/24</f>
      </nc>
      <ndxf>
        <font>
          <sz val="9"/>
          <color indexed="8"/>
        </font>
        <numFmt numFmtId="4" formatCode="#,##0.00"/>
        <fill>
          <patternFill patternType="solid">
            <bgColor rgb="FFCCFFCC"/>
          </patternFill>
        </fill>
      </ndxf>
    </rcc>
    <rfmt sheetId="14" sqref="G10" start="0" length="0">
      <dxf>
        <font>
          <sz val="9"/>
          <color indexed="8"/>
        </font>
      </dxf>
    </rfmt>
  </rrc>
  <rcc rId="20049" sId="14">
    <oc r="A11" t="inlineStr">
      <is>
        <t>cena za kWh</t>
      </is>
    </oc>
    <nc r="A11"/>
  </rcc>
  <rcc rId="20050" sId="14">
    <oc r="B11">
      <v>0.25269999999999998</v>
    </oc>
    <nc r="B11"/>
  </rcc>
  <rcc rId="20051" sId="14">
    <oc r="A12" t="inlineStr">
      <is>
        <t>opłata</t>
      </is>
    </oc>
    <nc r="A12"/>
  </rcc>
  <rcc rId="20052" sId="14">
    <oc r="B12">
      <v>7.88</v>
    </oc>
    <nc r="B12"/>
  </rcc>
  <rcc rId="20053" sId="14">
    <oc r="A13" t="inlineStr">
      <is>
        <t>kWh rocznie</t>
      </is>
    </oc>
    <nc r="A13"/>
  </rcc>
  <rcc rId="20054" sId="14">
    <oc r="B13">
      <f>SUM(F4:F9)*365.25/1000</f>
    </oc>
    <nc r="B13"/>
  </rcc>
  <rcc rId="20055" sId="14">
    <oc r="A14" t="inlineStr">
      <is>
        <t>Cena za energię:</t>
      </is>
    </oc>
    <nc r="A14"/>
  </rcc>
  <rcc rId="20056" sId="14">
    <oc r="B14">
      <f>B12*12+B11*B13</f>
    </oc>
    <nc r="B14"/>
  </rcc>
  <rdn rId="0" localSheetId="3" customView="1" name="Z_7B1D7D8E_D21F_4F41_9124_97AF4D7AC4F1_.wvu.PrintArea" hidden="1" oldHidden="1">
    <formula>'2 Dane wyjściowe'!$A$1:$R$47</formula>
  </rdn>
  <rdn rId="0" localSheetId="3" customView="1" name="Z_7B1D7D8E_D21F_4F41_9124_97AF4D7AC4F1_.wvu.PrintTitles" hidden="1" oldHidden="1">
    <formula>'2 Dane wyjściowe'!$A:$B</formula>
  </rdn>
  <rdn rId="0" localSheetId="4" customView="1" name="Z_7B1D7D8E_D21F_4F41_9124_97AF4D7AC4F1_.wvu.PrintArea" hidden="1" oldHidden="1">
    <formula>'3 Poziom dofinansowania'!$A$1:$R$32</formula>
  </rdn>
  <rdn rId="0" localSheetId="5" customView="1" name="Z_7B1D7D8E_D21F_4F41_9124_97AF4D7AC4F1_.wvu.PrintArea" hidden="1" oldHidden="1">
    <formula>'4 Efektywność finansowa'!$A$1:$R$50</formula>
  </rdn>
  <rdn rId="0" localSheetId="5" customView="1" name="Z_7B1D7D8E_D21F_4F41_9124_97AF4D7AC4F1_.wvu.PrintTitles" hidden="1" oldHidden="1">
    <formula>'4 Efektywność finansowa'!$A:$B</formula>
  </rdn>
  <rdn rId="0" localSheetId="5" customView="1" name="Z_7B1D7D8E_D21F_4F41_9124_97AF4D7AC4F1_.wvu.Rows" hidden="1" oldHidden="1">
    <formula>'4 Efektywność finansowa'!$36:$38</formula>
  </rdn>
  <rdn rId="0" localSheetId="6" customView="1" name="Z_7B1D7D8E_D21F_4F41_9124_97AF4D7AC4F1_.wvu.PrintArea" hidden="1" oldHidden="1">
    <formula>'5 Trwałość finansowa'!$A$1:$R$31</formula>
  </rdn>
  <rdn rId="0" localSheetId="6" customView="1" name="Z_7B1D7D8E_D21F_4F41_9124_97AF4D7AC4F1_.wvu.PrintTitles" hidden="1" oldHidden="1">
    <formula>'5 Trwałość finansowa'!$A:$B</formula>
  </rdn>
  <rdn rId="0" localSheetId="7" customView="1" name="Z_7B1D7D8E_D21F_4F41_9124_97AF4D7AC4F1_.wvu.PrintArea" hidden="1" oldHidden="1">
    <formula>'6 Trwałość finansowa JST'!$A$1:$R$39</formula>
  </rdn>
  <rdn rId="0" localSheetId="7" customView="1" name="Z_7B1D7D8E_D21F_4F41_9124_97AF4D7AC4F1_.wvu.PrintTitles" hidden="1" oldHidden="1">
    <formula>'6 Trwałość finansowa JST'!$A:$B</formula>
  </rdn>
  <rdn rId="0" localSheetId="8" customView="1" name="Z_7B1D7D8E_D21F_4F41_9124_97AF4D7AC4F1_.wvu.PrintArea" hidden="1" oldHidden="1">
    <formula>'7 Plan finansowy'!$A$1:$J$2</formula>
  </rdn>
  <rdn rId="0" localSheetId="10" customView="1" name="Z_7B1D7D8E_D21F_4F41_9124_97AF4D7AC4F1_.wvu.PrintArea" hidden="1" oldHidden="1">
    <formula>'8 Wrażliwość i ryzyko'!$A$1:$Q$31</formula>
  </rdn>
  <rdn rId="0" localSheetId="10" customView="1" name="Z_7B1D7D8E_D21F_4F41_9124_97AF4D7AC4F1_.wvu.Rows" hidden="1" oldHidden="1">
    <formula>'8 Wrażliwość i ryzyko'!$20:$20</formula>
  </rdn>
  <rdn rId="0" localSheetId="11" customView="1" name="Z_7B1D7D8E_D21F_4F41_9124_97AF4D7AC4F1_.wvu.PrintArea" hidden="1" oldHidden="1">
    <formula>'9 Dane historyczne'!$A$1:$M$2</formula>
  </rdn>
  <rdn rId="0" localSheetId="12" customView="1" name="Z_7B1D7D8E_D21F_4F41_9124_97AF4D7AC4F1_.wvu.PrintArea" hidden="1" oldHidden="1">
    <formula>'10'!$A$1:$P$34</formula>
  </rdn>
  <rdn rId="0" localSheetId="13" customView="1" name="Z_7B1D7D8E_D21F_4F41_9124_97AF4D7AC4F1_.wvu.PrintArea" hidden="1" oldHidden="1">
    <formula>'11'!$A$1:$P$53</formula>
  </rdn>
  <rdn rId="0" localSheetId="14" customView="1" name="Z_7B1D7D8E_D21F_4F41_9124_97AF4D7AC4F1_.wvu.PrintArea" hidden="1" oldHidden="1">
    <formula>'12'!$A$1:$Q$29</formula>
  </rdn>
  <rdn rId="0" localSheetId="15" customView="1" name="Z_7B1D7D8E_D21F_4F41_9124_97AF4D7AC4F1_.wvu.PrintArea" hidden="1" oldHidden="1">
    <formula>'13'!$A$1:$Y$80</formula>
  </rdn>
  <rdn rId="0" localSheetId="16" customView="1" name="Z_7B1D7D8E_D21F_4F41_9124_97AF4D7AC4F1_.wvu.PrintArea" hidden="1" oldHidden="1">
    <formula>'14'!$A$1:$H$5</formula>
  </rdn>
  <rdn rId="0" localSheetId="17" customView="1" name="Z_7B1D7D8E_D21F_4F41_9124_97AF4D7AC4F1_.wvu.PrintArea" hidden="1" oldHidden="1">
    <formula>'15'!$A$1:$F$5</formula>
  </rdn>
  <rdn rId="0" localSheetId="18" customView="1" name="Z_7B1D7D8E_D21F_4F41_9124_97AF4D7AC4F1_.wvu.PrintArea" hidden="1" oldHidden="1">
    <formula>'16'!$A$1:$Q$18</formula>
  </rdn>
  <rdn rId="0" localSheetId="19" customView="1" name="Z_7B1D7D8E_D21F_4F41_9124_97AF4D7AC4F1_.wvu.PrintArea" hidden="1" oldHidden="1">
    <formula>'17'!$A$1:$Q$180</formula>
  </rdn>
  <rcv guid="{7B1D7D8E-D21F-4F41-9124-97AF4D7AC4F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6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5.bin"/><Relationship Id="rId9" Type="http://schemas.openxmlformats.org/officeDocument/2006/relationships/printerSettings" Target="../printerSettings/printerSettings8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4.bin"/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Relationship Id="rId9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3.bin"/><Relationship Id="rId3" Type="http://schemas.openxmlformats.org/officeDocument/2006/relationships/printerSettings" Target="../printerSettings/printerSettings98.bin"/><Relationship Id="rId7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6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Relationship Id="rId9" Type="http://schemas.openxmlformats.org/officeDocument/2006/relationships/printerSettings" Target="../printerSettings/printerSettings104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2.bin"/><Relationship Id="rId3" Type="http://schemas.openxmlformats.org/officeDocument/2006/relationships/printerSettings" Target="../printerSettings/printerSettings107.bin"/><Relationship Id="rId7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Relationship Id="rId6" Type="http://schemas.openxmlformats.org/officeDocument/2006/relationships/printerSettings" Target="../printerSettings/printerSettings110.bin"/><Relationship Id="rId5" Type="http://schemas.openxmlformats.org/officeDocument/2006/relationships/printerSettings" Target="../printerSettings/printerSettings109.bin"/><Relationship Id="rId4" Type="http://schemas.openxmlformats.org/officeDocument/2006/relationships/printerSettings" Target="../printerSettings/printerSettings108.bin"/><Relationship Id="rId9" Type="http://schemas.openxmlformats.org/officeDocument/2006/relationships/printerSettings" Target="../printerSettings/printerSettings113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1.bin"/><Relationship Id="rId3" Type="http://schemas.openxmlformats.org/officeDocument/2006/relationships/printerSettings" Target="../printerSettings/printerSettings116.bin"/><Relationship Id="rId7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5.bin"/><Relationship Id="rId1" Type="http://schemas.openxmlformats.org/officeDocument/2006/relationships/printerSettings" Target="../printerSettings/printerSettings114.bin"/><Relationship Id="rId6" Type="http://schemas.openxmlformats.org/officeDocument/2006/relationships/printerSettings" Target="../printerSettings/printerSettings119.bin"/><Relationship Id="rId5" Type="http://schemas.openxmlformats.org/officeDocument/2006/relationships/printerSettings" Target="../printerSettings/printerSettings118.bin"/><Relationship Id="rId4" Type="http://schemas.openxmlformats.org/officeDocument/2006/relationships/printerSettings" Target="../printerSettings/printerSettings117.bin"/><Relationship Id="rId9" Type="http://schemas.openxmlformats.org/officeDocument/2006/relationships/printerSettings" Target="../printerSettings/printerSettings122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0.bin"/><Relationship Id="rId3" Type="http://schemas.openxmlformats.org/officeDocument/2006/relationships/printerSettings" Target="../printerSettings/printerSettings125.bin"/><Relationship Id="rId7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Relationship Id="rId6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26.bin"/><Relationship Id="rId9" Type="http://schemas.openxmlformats.org/officeDocument/2006/relationships/printerSettings" Target="../printerSettings/printerSettings131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9.bin"/><Relationship Id="rId3" Type="http://schemas.openxmlformats.org/officeDocument/2006/relationships/printerSettings" Target="../printerSettings/printerSettings134.bin"/><Relationship Id="rId7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33.bin"/><Relationship Id="rId1" Type="http://schemas.openxmlformats.org/officeDocument/2006/relationships/printerSettings" Target="../printerSettings/printerSettings132.bin"/><Relationship Id="rId6" Type="http://schemas.openxmlformats.org/officeDocument/2006/relationships/printerSettings" Target="../printerSettings/printerSettings137.bin"/><Relationship Id="rId5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35.bin"/><Relationship Id="rId9" Type="http://schemas.openxmlformats.org/officeDocument/2006/relationships/printerSettings" Target="../printerSettings/printerSettings140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2.bin"/><Relationship Id="rId2" Type="http://schemas.openxmlformats.org/officeDocument/2006/relationships/printerSettings" Target="../printerSettings/printerSettings151.bin"/><Relationship Id="rId1" Type="http://schemas.openxmlformats.org/officeDocument/2006/relationships/printerSettings" Target="../printerSettings/printerSettings15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5.bin"/><Relationship Id="rId2" Type="http://schemas.openxmlformats.org/officeDocument/2006/relationships/printerSettings" Target="../printerSettings/printerSettings154.bin"/><Relationship Id="rId1" Type="http://schemas.openxmlformats.org/officeDocument/2006/relationships/printerSettings" Target="../printerSettings/printerSettings153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8.bin"/><Relationship Id="rId2" Type="http://schemas.openxmlformats.org/officeDocument/2006/relationships/printerSettings" Target="../printerSettings/printerSettings157.bin"/><Relationship Id="rId1" Type="http://schemas.openxmlformats.org/officeDocument/2006/relationships/printerSettings" Target="../printerSettings/printerSettings156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32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EZ293"/>
  <sheetViews>
    <sheetView zoomScale="80" zoomScaleNormal="80" zoomScaleSheetLayoutView="90" workbookViewId="0"/>
  </sheetViews>
  <sheetFormatPr defaultRowHeight="12.75"/>
  <cols>
    <col min="1" max="1" width="13.7109375" customWidth="1"/>
    <col min="2" max="2" width="43.85546875" customWidth="1"/>
    <col min="3" max="3" width="103.85546875" style="62" customWidth="1"/>
    <col min="4" max="4" width="27.5703125" style="1" customWidth="1"/>
  </cols>
  <sheetData>
    <row r="1" spans="1:8">
      <c r="A1" s="8"/>
      <c r="B1" s="8"/>
      <c r="C1" s="8"/>
      <c r="D1" s="8"/>
      <c r="E1" s="8"/>
      <c r="F1" s="8"/>
      <c r="G1" s="8"/>
      <c r="H1" s="8"/>
    </row>
    <row r="2" spans="1:8" ht="15.75" customHeight="1">
      <c r="A2" s="8"/>
      <c r="B2" s="8"/>
      <c r="C2" s="8"/>
      <c r="D2" s="8"/>
      <c r="E2" s="8"/>
      <c r="F2" s="8"/>
      <c r="G2" s="8"/>
      <c r="H2" s="8"/>
    </row>
    <row r="3" spans="1:8" ht="36.75" customHeight="1">
      <c r="A3" s="8"/>
      <c r="B3" s="8"/>
      <c r="C3" s="8"/>
      <c r="D3" s="8"/>
      <c r="E3" s="8"/>
      <c r="F3" s="8"/>
      <c r="G3" s="8"/>
      <c r="H3" s="8"/>
    </row>
    <row r="4" spans="1:8" s="8" customFormat="1" ht="91.5" customHeight="1"/>
    <row r="5" spans="1:8" s="8" customFormat="1" ht="123.75" customHeight="1"/>
    <row r="6" spans="1:8" s="8" customFormat="1" ht="109.5" customHeight="1"/>
    <row r="7" spans="1:8" s="8" customFormat="1" ht="78.75" customHeight="1"/>
    <row r="8" spans="1:8" s="8" customFormat="1" ht="137.25" customHeight="1"/>
    <row r="9" spans="1:8" s="8" customFormat="1" ht="119.25" customHeight="1"/>
    <row r="10" spans="1:8" s="8" customFormat="1" ht="100.5" customHeight="1"/>
    <row r="11" spans="1:8" s="8" customFormat="1" ht="100.5" customHeight="1"/>
    <row r="12" spans="1:8" s="8" customFormat="1" ht="106.5" customHeight="1"/>
    <row r="13" spans="1:8" s="8" customFormat="1" ht="130.5" customHeight="1"/>
    <row r="14" spans="1:8" s="8" customFormat="1" ht="102.75" customHeight="1"/>
    <row r="15" spans="1:8" s="8" customFormat="1"/>
    <row r="16" spans="1:8" s="8" customFormat="1"/>
    <row r="17" spans="1:16380" s="8" customFormat="1" ht="88.5" customHeight="1"/>
    <row r="18" spans="1:16380" s="8" customFormat="1" ht="109.5" customHeight="1"/>
    <row r="19" spans="1:16380" s="8" customFormat="1" ht="107.25" customHeight="1"/>
    <row r="20" spans="1:16380" s="8" customFormat="1" ht="62.25" customHeight="1"/>
    <row r="21" spans="1:16380" s="8" customFormat="1"/>
    <row r="22" spans="1:16380" s="8" customFormat="1" ht="78" customHeight="1"/>
    <row r="23" spans="1:16380" s="8" customFormat="1"/>
    <row r="24" spans="1:16380" s="8" customFormat="1"/>
    <row r="25" spans="1:16380" s="42" customFormat="1" ht="110.25" customHeight="1">
      <c r="A25" s="8"/>
      <c r="B25" s="8"/>
      <c r="C25" s="8"/>
      <c r="D25" s="8"/>
      <c r="E25" s="8"/>
      <c r="F25" s="8"/>
      <c r="G25" s="8"/>
      <c r="H25" s="8"/>
      <c r="I25" s="771"/>
      <c r="J25" s="771"/>
      <c r="K25" s="771"/>
      <c r="L25" s="771"/>
      <c r="M25" s="771"/>
      <c r="N25" s="771"/>
      <c r="O25" s="771"/>
      <c r="P25" s="771"/>
      <c r="Q25" s="771"/>
      <c r="R25" s="771"/>
      <c r="S25" s="771"/>
      <c r="T25" s="771"/>
      <c r="U25" s="771"/>
      <c r="V25" s="771"/>
      <c r="W25" s="771"/>
      <c r="X25" s="771"/>
      <c r="Y25" s="771"/>
      <c r="Z25" s="771"/>
      <c r="AA25" s="771"/>
      <c r="AB25" s="771"/>
      <c r="AC25" s="771"/>
      <c r="AD25" s="771"/>
      <c r="AE25" s="771"/>
      <c r="AF25" s="771"/>
      <c r="AG25" s="771"/>
      <c r="AH25" s="771"/>
      <c r="AI25" s="771"/>
      <c r="AJ25" s="771"/>
      <c r="AK25" s="771"/>
      <c r="AL25" s="771"/>
      <c r="AM25" s="771"/>
      <c r="AN25" s="771"/>
      <c r="AO25" s="771"/>
      <c r="AP25" s="771"/>
      <c r="AQ25" s="771"/>
      <c r="AR25" s="771"/>
      <c r="AS25" s="771"/>
      <c r="AT25" s="771"/>
      <c r="AU25" s="771"/>
      <c r="AV25" s="771"/>
      <c r="AW25" s="771"/>
      <c r="AX25" s="771"/>
      <c r="AY25" s="771"/>
      <c r="AZ25" s="771"/>
      <c r="BA25" s="771"/>
      <c r="BB25" s="771"/>
      <c r="BC25" s="771"/>
      <c r="BD25" s="771"/>
      <c r="BE25" s="771"/>
      <c r="BF25" s="771"/>
      <c r="BG25" s="771"/>
      <c r="BH25" s="771"/>
      <c r="BI25" s="771"/>
      <c r="BJ25" s="771"/>
      <c r="BK25" s="771"/>
      <c r="BL25" s="771"/>
      <c r="BM25" s="771"/>
      <c r="BN25" s="771"/>
      <c r="BO25" s="771"/>
      <c r="BP25" s="771"/>
      <c r="BQ25" s="771"/>
      <c r="BR25" s="771"/>
      <c r="BS25" s="771"/>
      <c r="BT25" s="771"/>
      <c r="BU25" s="771"/>
      <c r="BV25" s="771"/>
      <c r="BW25" s="771"/>
      <c r="BX25" s="771"/>
      <c r="BY25" s="771"/>
      <c r="BZ25" s="771"/>
      <c r="CA25" s="771"/>
      <c r="CB25" s="771"/>
      <c r="CC25" s="771"/>
      <c r="CD25" s="771"/>
      <c r="CE25" s="771"/>
      <c r="CF25" s="771"/>
      <c r="CG25" s="771"/>
      <c r="CH25" s="771"/>
      <c r="CI25" s="771"/>
      <c r="CJ25" s="771"/>
      <c r="CK25" s="771"/>
      <c r="CL25" s="771"/>
      <c r="CM25" s="771"/>
      <c r="CN25" s="771"/>
      <c r="CO25" s="771"/>
      <c r="CP25" s="771"/>
      <c r="CQ25" s="771"/>
      <c r="CR25" s="771"/>
      <c r="CS25" s="771"/>
      <c r="CT25" s="771"/>
      <c r="CU25" s="771"/>
      <c r="CV25" s="771"/>
      <c r="CW25" s="771"/>
      <c r="CX25" s="771"/>
      <c r="CY25" s="771"/>
      <c r="CZ25" s="771"/>
      <c r="DA25" s="771"/>
      <c r="DB25" s="771"/>
      <c r="DC25" s="771"/>
      <c r="DD25" s="771"/>
      <c r="DE25" s="771"/>
      <c r="DF25" s="771"/>
      <c r="DG25" s="771"/>
      <c r="DH25" s="771"/>
      <c r="DI25" s="771"/>
      <c r="DJ25" s="771"/>
      <c r="DK25" s="771"/>
      <c r="DL25" s="771"/>
      <c r="DM25" s="771"/>
      <c r="DN25" s="771"/>
      <c r="DO25" s="771"/>
      <c r="DP25" s="771"/>
      <c r="DQ25" s="771"/>
      <c r="DR25" s="771"/>
      <c r="DS25" s="771"/>
      <c r="DT25" s="771"/>
      <c r="DU25" s="771"/>
      <c r="DV25" s="771"/>
      <c r="DW25" s="771"/>
      <c r="DX25" s="771"/>
      <c r="DY25" s="771"/>
      <c r="DZ25" s="771"/>
      <c r="EA25" s="771"/>
      <c r="EB25" s="771"/>
      <c r="EC25" s="771"/>
      <c r="ED25" s="771"/>
      <c r="EE25" s="771"/>
      <c r="EF25" s="771"/>
      <c r="EG25" s="771"/>
      <c r="EH25" s="771"/>
      <c r="EI25" s="771"/>
      <c r="EJ25" s="771"/>
      <c r="EK25" s="771"/>
      <c r="EL25" s="771"/>
      <c r="EM25" s="771"/>
      <c r="EN25" s="771"/>
      <c r="EO25" s="771"/>
      <c r="EP25" s="771"/>
      <c r="EQ25" s="771"/>
      <c r="ER25" s="771"/>
      <c r="ES25" s="771"/>
      <c r="ET25" s="771"/>
      <c r="EU25" s="771"/>
      <c r="EV25" s="771"/>
      <c r="EW25" s="771"/>
      <c r="EX25" s="771"/>
      <c r="EY25" s="771"/>
      <c r="EZ25" s="771"/>
      <c r="FA25" s="771"/>
      <c r="FB25" s="771"/>
      <c r="FC25" s="771"/>
      <c r="FD25" s="771"/>
      <c r="FE25" s="771"/>
      <c r="FF25" s="771"/>
      <c r="FG25" s="771"/>
      <c r="FH25" s="771"/>
      <c r="FI25" s="771"/>
      <c r="FJ25" s="771"/>
      <c r="FK25" s="771"/>
      <c r="FL25" s="771"/>
      <c r="FM25" s="771"/>
      <c r="FN25" s="771"/>
      <c r="FO25" s="771"/>
      <c r="FP25" s="771"/>
      <c r="FQ25" s="771"/>
      <c r="FR25" s="771"/>
      <c r="FS25" s="771"/>
      <c r="FT25" s="771"/>
      <c r="FU25" s="771"/>
      <c r="FV25" s="771"/>
      <c r="FW25" s="771"/>
      <c r="FX25" s="771"/>
      <c r="FY25" s="771"/>
      <c r="FZ25" s="771"/>
      <c r="GA25" s="771"/>
      <c r="GB25" s="771"/>
      <c r="GC25" s="771"/>
      <c r="GD25" s="771"/>
      <c r="GE25" s="771"/>
      <c r="GF25" s="771"/>
      <c r="GG25" s="771"/>
      <c r="GH25" s="771"/>
      <c r="GI25" s="771"/>
      <c r="GJ25" s="771"/>
      <c r="GK25" s="771"/>
      <c r="GL25" s="771"/>
      <c r="GM25" s="771"/>
      <c r="GN25" s="771"/>
      <c r="GO25" s="771"/>
      <c r="GP25" s="771"/>
      <c r="GQ25" s="771"/>
      <c r="GR25" s="771"/>
      <c r="GS25" s="771"/>
      <c r="GT25" s="771"/>
      <c r="GU25" s="771"/>
      <c r="GV25" s="771"/>
      <c r="GW25" s="771"/>
      <c r="GX25" s="771"/>
      <c r="GY25" s="771"/>
      <c r="GZ25" s="771"/>
      <c r="HA25" s="771"/>
      <c r="HB25" s="771"/>
      <c r="HC25" s="771"/>
      <c r="HD25" s="771"/>
      <c r="HE25" s="771"/>
      <c r="HF25" s="771"/>
      <c r="HG25" s="771"/>
      <c r="HH25" s="771"/>
      <c r="HI25" s="771"/>
      <c r="HJ25" s="771"/>
      <c r="HK25" s="771"/>
      <c r="HL25" s="771"/>
      <c r="HM25" s="771"/>
      <c r="HN25" s="771"/>
      <c r="HO25" s="771"/>
      <c r="HP25" s="771"/>
      <c r="HQ25" s="771"/>
      <c r="HR25" s="771"/>
      <c r="HS25" s="771"/>
      <c r="HT25" s="771"/>
      <c r="HU25" s="771"/>
      <c r="HV25" s="771"/>
      <c r="HW25" s="771"/>
      <c r="HX25" s="771"/>
      <c r="HY25" s="771"/>
      <c r="HZ25" s="771"/>
      <c r="IA25" s="771"/>
      <c r="IB25" s="771"/>
      <c r="IC25" s="771"/>
      <c r="ID25" s="771"/>
      <c r="IE25" s="771"/>
      <c r="IF25" s="771"/>
      <c r="IG25" s="771"/>
      <c r="IH25" s="771"/>
      <c r="II25" s="771"/>
      <c r="IJ25" s="771"/>
      <c r="IK25" s="771"/>
      <c r="IL25" s="771"/>
      <c r="IM25" s="771"/>
      <c r="IN25" s="771"/>
      <c r="IO25" s="771"/>
      <c r="IP25" s="771"/>
      <c r="IQ25" s="771"/>
      <c r="IR25" s="771"/>
      <c r="IS25" s="771"/>
      <c r="IT25" s="771"/>
      <c r="IU25" s="771"/>
      <c r="IV25" s="771"/>
      <c r="IW25" s="771"/>
      <c r="IX25" s="771"/>
      <c r="IY25" s="771"/>
      <c r="IZ25" s="771"/>
      <c r="JA25" s="771"/>
      <c r="JB25" s="771"/>
      <c r="JC25" s="771"/>
      <c r="JD25" s="771"/>
      <c r="JE25" s="771"/>
      <c r="JF25" s="771"/>
      <c r="JG25" s="771"/>
      <c r="JH25" s="771"/>
      <c r="JI25" s="771"/>
      <c r="JJ25" s="771"/>
      <c r="JK25" s="771"/>
      <c r="JL25" s="771"/>
      <c r="JM25" s="771"/>
      <c r="JN25" s="771"/>
      <c r="JO25" s="771"/>
      <c r="JP25" s="771"/>
      <c r="JQ25" s="771"/>
      <c r="JR25" s="771"/>
      <c r="JS25" s="771"/>
      <c r="JT25" s="771"/>
      <c r="JU25" s="771"/>
      <c r="JV25" s="771"/>
      <c r="JW25" s="771"/>
      <c r="JX25" s="771"/>
      <c r="JY25" s="771"/>
      <c r="JZ25" s="771"/>
      <c r="KA25" s="771"/>
      <c r="KB25" s="771"/>
      <c r="KC25" s="771"/>
      <c r="KD25" s="771"/>
      <c r="KE25" s="771"/>
      <c r="KF25" s="771"/>
      <c r="KG25" s="771"/>
      <c r="KH25" s="771"/>
      <c r="KI25" s="771"/>
      <c r="KJ25" s="771"/>
      <c r="KK25" s="771"/>
      <c r="KL25" s="771"/>
      <c r="KM25" s="771"/>
      <c r="KN25" s="771"/>
      <c r="KO25" s="771"/>
      <c r="KP25" s="771"/>
      <c r="KQ25" s="771"/>
      <c r="KR25" s="771"/>
      <c r="KS25" s="771"/>
      <c r="KT25" s="771"/>
      <c r="KU25" s="771"/>
      <c r="KV25" s="771"/>
      <c r="KW25" s="771"/>
      <c r="KX25" s="771"/>
      <c r="KY25" s="771"/>
      <c r="KZ25" s="771"/>
      <c r="LA25" s="771"/>
      <c r="LB25" s="771"/>
      <c r="LC25" s="771"/>
      <c r="LD25" s="771"/>
      <c r="LE25" s="771"/>
      <c r="LF25" s="771"/>
      <c r="LG25" s="771"/>
      <c r="LH25" s="771"/>
      <c r="LI25" s="771"/>
      <c r="LJ25" s="771"/>
      <c r="LK25" s="771"/>
      <c r="LL25" s="771"/>
      <c r="LM25" s="771"/>
      <c r="LN25" s="771"/>
      <c r="LO25" s="771"/>
      <c r="LP25" s="771"/>
      <c r="LQ25" s="771"/>
      <c r="LR25" s="771"/>
      <c r="LS25" s="771"/>
      <c r="LT25" s="771"/>
      <c r="LU25" s="771"/>
      <c r="LV25" s="771"/>
      <c r="LW25" s="771"/>
      <c r="LX25" s="771"/>
      <c r="LY25" s="771"/>
      <c r="LZ25" s="771"/>
      <c r="MA25" s="771"/>
      <c r="MB25" s="771"/>
      <c r="MC25" s="771"/>
      <c r="MD25" s="771"/>
      <c r="ME25" s="771"/>
      <c r="MF25" s="771"/>
      <c r="MG25" s="771"/>
      <c r="MH25" s="771"/>
      <c r="MI25" s="771"/>
      <c r="MJ25" s="771"/>
      <c r="MK25" s="771"/>
      <c r="ML25" s="771"/>
      <c r="MM25" s="771"/>
      <c r="MN25" s="771"/>
      <c r="MO25" s="771"/>
      <c r="MP25" s="771"/>
      <c r="MQ25" s="771"/>
      <c r="MR25" s="771"/>
      <c r="MS25" s="771"/>
      <c r="MT25" s="771"/>
      <c r="MU25" s="771"/>
      <c r="MV25" s="771"/>
      <c r="MW25" s="771"/>
      <c r="MX25" s="771"/>
      <c r="MY25" s="771"/>
      <c r="MZ25" s="771"/>
      <c r="NA25" s="771"/>
      <c r="NB25" s="771"/>
      <c r="NC25" s="771"/>
      <c r="ND25" s="771"/>
      <c r="NE25" s="771"/>
      <c r="NF25" s="771"/>
      <c r="NG25" s="771"/>
      <c r="NH25" s="771"/>
      <c r="NI25" s="771"/>
      <c r="NJ25" s="771"/>
      <c r="NK25" s="771"/>
      <c r="NL25" s="771"/>
      <c r="NM25" s="771"/>
      <c r="NN25" s="771"/>
      <c r="NO25" s="771"/>
      <c r="NP25" s="771"/>
      <c r="NQ25" s="771"/>
      <c r="NR25" s="771"/>
      <c r="NS25" s="771"/>
      <c r="NT25" s="771"/>
      <c r="NU25" s="771"/>
      <c r="NV25" s="771"/>
      <c r="NW25" s="771"/>
      <c r="NX25" s="771"/>
      <c r="NY25" s="771"/>
      <c r="NZ25" s="771"/>
      <c r="OA25" s="771"/>
      <c r="OB25" s="771"/>
      <c r="OC25" s="771"/>
      <c r="OD25" s="771"/>
      <c r="OE25" s="771"/>
      <c r="OF25" s="771"/>
      <c r="OG25" s="771"/>
      <c r="OH25" s="771"/>
      <c r="OI25" s="771"/>
      <c r="OJ25" s="771"/>
      <c r="OK25" s="771"/>
      <c r="OL25" s="771"/>
      <c r="OM25" s="771"/>
      <c r="ON25" s="771"/>
      <c r="OO25" s="771"/>
      <c r="OP25" s="771"/>
      <c r="OQ25" s="771"/>
      <c r="OR25" s="771"/>
      <c r="OS25" s="771"/>
      <c r="OT25" s="771"/>
      <c r="OU25" s="771"/>
      <c r="OV25" s="771"/>
      <c r="OW25" s="771"/>
      <c r="OX25" s="771"/>
      <c r="OY25" s="771"/>
      <c r="OZ25" s="771"/>
      <c r="PA25" s="771"/>
      <c r="PB25" s="771"/>
      <c r="PC25" s="771"/>
      <c r="PD25" s="771"/>
      <c r="PE25" s="771"/>
      <c r="PF25" s="771"/>
      <c r="PG25" s="771"/>
      <c r="PH25" s="771"/>
      <c r="PI25" s="771"/>
      <c r="PJ25" s="771"/>
      <c r="PK25" s="771"/>
      <c r="PL25" s="771"/>
      <c r="PM25" s="771"/>
      <c r="PN25" s="771"/>
      <c r="PO25" s="771"/>
      <c r="PP25" s="771"/>
      <c r="PQ25" s="771"/>
      <c r="PR25" s="771"/>
      <c r="PS25" s="771"/>
      <c r="PT25" s="771"/>
      <c r="PU25" s="771"/>
      <c r="PV25" s="771"/>
      <c r="PW25" s="771"/>
      <c r="PX25" s="771"/>
      <c r="PY25" s="771"/>
      <c r="PZ25" s="771"/>
      <c r="QA25" s="771"/>
      <c r="QB25" s="771"/>
      <c r="QC25" s="771"/>
      <c r="QD25" s="771"/>
      <c r="QE25" s="771"/>
      <c r="QF25" s="771"/>
      <c r="QG25" s="771"/>
      <c r="QH25" s="771"/>
      <c r="QI25" s="771"/>
      <c r="QJ25" s="771"/>
      <c r="QK25" s="771"/>
      <c r="QL25" s="771"/>
      <c r="QM25" s="771"/>
      <c r="QN25" s="771"/>
      <c r="QO25" s="771"/>
      <c r="QP25" s="771"/>
      <c r="QQ25" s="771"/>
      <c r="QR25" s="771"/>
      <c r="QS25" s="771"/>
      <c r="QT25" s="771"/>
      <c r="QU25" s="771"/>
      <c r="QV25" s="771"/>
      <c r="QW25" s="771"/>
      <c r="QX25" s="771"/>
      <c r="QY25" s="771"/>
      <c r="QZ25" s="771"/>
      <c r="RA25" s="771"/>
      <c r="RB25" s="771"/>
      <c r="RC25" s="771"/>
      <c r="RD25" s="771"/>
      <c r="RE25" s="771"/>
      <c r="RF25" s="771"/>
      <c r="RG25" s="771"/>
      <c r="RH25" s="771"/>
      <c r="RI25" s="771"/>
      <c r="RJ25" s="771"/>
      <c r="RK25" s="771"/>
      <c r="RL25" s="771"/>
      <c r="RM25" s="771"/>
      <c r="RN25" s="771"/>
      <c r="RO25" s="771"/>
      <c r="RP25" s="771"/>
      <c r="RQ25" s="771"/>
      <c r="RR25" s="771"/>
      <c r="RS25" s="771"/>
      <c r="RT25" s="771"/>
      <c r="RU25" s="771"/>
      <c r="RV25" s="771"/>
      <c r="RW25" s="771"/>
      <c r="RX25" s="771"/>
      <c r="RY25" s="771"/>
      <c r="RZ25" s="771"/>
      <c r="SA25" s="771"/>
      <c r="SB25" s="771"/>
      <c r="SC25" s="771"/>
      <c r="SD25" s="771"/>
      <c r="SE25" s="771"/>
      <c r="SF25" s="771"/>
      <c r="SG25" s="771"/>
      <c r="SH25" s="771"/>
      <c r="SI25" s="771"/>
      <c r="SJ25" s="771"/>
      <c r="SK25" s="771"/>
      <c r="SL25" s="771"/>
      <c r="SM25" s="771"/>
      <c r="SN25" s="771"/>
      <c r="SO25" s="771"/>
      <c r="SP25" s="771"/>
      <c r="SQ25" s="771"/>
      <c r="SR25" s="771"/>
      <c r="SS25" s="771"/>
      <c r="ST25" s="771"/>
      <c r="SU25" s="771"/>
      <c r="SV25" s="771"/>
      <c r="SW25" s="771"/>
      <c r="SX25" s="771"/>
      <c r="SY25" s="771"/>
      <c r="SZ25" s="771"/>
      <c r="TA25" s="771"/>
      <c r="TB25" s="771"/>
      <c r="TC25" s="771"/>
      <c r="TD25" s="771"/>
      <c r="TE25" s="771"/>
      <c r="TF25" s="771"/>
      <c r="TG25" s="771"/>
      <c r="TH25" s="771"/>
      <c r="TI25" s="771"/>
      <c r="TJ25" s="771"/>
      <c r="TK25" s="771"/>
      <c r="TL25" s="771"/>
      <c r="TM25" s="771"/>
      <c r="TN25" s="771"/>
      <c r="TO25" s="771"/>
      <c r="TP25" s="771"/>
      <c r="TQ25" s="771"/>
      <c r="TR25" s="771"/>
      <c r="TS25" s="771"/>
      <c r="TT25" s="771"/>
      <c r="TU25" s="771"/>
      <c r="TV25" s="771"/>
      <c r="TW25" s="771"/>
      <c r="TX25" s="771"/>
      <c r="TY25" s="771"/>
      <c r="TZ25" s="771"/>
      <c r="UA25" s="771"/>
      <c r="UB25" s="771"/>
      <c r="UC25" s="771"/>
      <c r="UD25" s="771"/>
      <c r="UE25" s="771"/>
      <c r="UF25" s="771"/>
      <c r="UG25" s="771"/>
      <c r="UH25" s="771"/>
      <c r="UI25" s="771"/>
      <c r="UJ25" s="771"/>
      <c r="UK25" s="771"/>
      <c r="UL25" s="771"/>
      <c r="UM25" s="771"/>
      <c r="UN25" s="771"/>
      <c r="UO25" s="771"/>
      <c r="UP25" s="771"/>
      <c r="UQ25" s="771"/>
      <c r="UR25" s="771"/>
      <c r="US25" s="771"/>
      <c r="UT25" s="771"/>
      <c r="UU25" s="771"/>
      <c r="UV25" s="771"/>
      <c r="UW25" s="771"/>
      <c r="UX25" s="771"/>
      <c r="UY25" s="771"/>
      <c r="UZ25" s="771"/>
      <c r="VA25" s="771"/>
      <c r="VB25" s="771"/>
      <c r="VC25" s="771"/>
      <c r="VD25" s="771"/>
      <c r="VE25" s="771"/>
      <c r="VF25" s="771"/>
      <c r="VG25" s="771"/>
      <c r="VH25" s="771"/>
      <c r="VI25" s="771"/>
      <c r="VJ25" s="771"/>
      <c r="VK25" s="771"/>
      <c r="VL25" s="771"/>
      <c r="VM25" s="771"/>
      <c r="VN25" s="771"/>
      <c r="VO25" s="771"/>
      <c r="VP25" s="771"/>
      <c r="VQ25" s="771"/>
      <c r="VR25" s="771"/>
      <c r="VS25" s="771"/>
      <c r="VT25" s="771"/>
      <c r="VU25" s="771"/>
      <c r="VV25" s="771"/>
      <c r="VW25" s="771"/>
      <c r="VX25" s="771"/>
      <c r="VY25" s="771"/>
      <c r="VZ25" s="771"/>
      <c r="WA25" s="771"/>
      <c r="WB25" s="771"/>
      <c r="WC25" s="771"/>
      <c r="WD25" s="771"/>
      <c r="WE25" s="771"/>
      <c r="WF25" s="771"/>
      <c r="WG25" s="771"/>
      <c r="WH25" s="771"/>
      <c r="WI25" s="771"/>
      <c r="WJ25" s="771"/>
      <c r="WK25" s="771"/>
      <c r="WL25" s="771"/>
      <c r="WM25" s="771"/>
      <c r="WN25" s="771"/>
      <c r="WO25" s="771"/>
      <c r="WP25" s="771"/>
      <c r="WQ25" s="771"/>
      <c r="WR25" s="771"/>
      <c r="WS25" s="771"/>
      <c r="WT25" s="771"/>
      <c r="WU25" s="771"/>
      <c r="WV25" s="771"/>
      <c r="WW25" s="771"/>
      <c r="WX25" s="771"/>
      <c r="WY25" s="771"/>
      <c r="WZ25" s="771"/>
      <c r="XA25" s="771"/>
      <c r="XB25" s="771"/>
      <c r="XC25" s="771"/>
      <c r="XD25" s="771"/>
      <c r="XE25" s="771"/>
      <c r="XF25" s="771"/>
      <c r="XG25" s="771"/>
      <c r="XH25" s="771"/>
      <c r="XI25" s="771"/>
      <c r="XJ25" s="771"/>
      <c r="XK25" s="771"/>
      <c r="XL25" s="771"/>
      <c r="XM25" s="771"/>
      <c r="XN25" s="771"/>
      <c r="XO25" s="771"/>
      <c r="XP25" s="771"/>
      <c r="XQ25" s="771"/>
      <c r="XR25" s="771"/>
      <c r="XS25" s="771"/>
      <c r="XT25" s="771"/>
      <c r="XU25" s="771"/>
      <c r="XV25" s="771"/>
      <c r="XW25" s="771"/>
      <c r="XX25" s="771"/>
      <c r="XY25" s="771"/>
      <c r="XZ25" s="771"/>
      <c r="YA25" s="771"/>
      <c r="YB25" s="771"/>
      <c r="YC25" s="771"/>
      <c r="YD25" s="771"/>
      <c r="YE25" s="771"/>
      <c r="YF25" s="771"/>
      <c r="YG25" s="771"/>
      <c r="YH25" s="771"/>
      <c r="YI25" s="771"/>
      <c r="YJ25" s="771"/>
      <c r="YK25" s="771"/>
      <c r="YL25" s="771"/>
      <c r="YM25" s="771"/>
      <c r="YN25" s="771"/>
      <c r="YO25" s="771"/>
      <c r="YP25" s="771"/>
      <c r="YQ25" s="771"/>
      <c r="YR25" s="771"/>
      <c r="YS25" s="771"/>
      <c r="YT25" s="771"/>
      <c r="YU25" s="771"/>
      <c r="YV25" s="771"/>
      <c r="YW25" s="771"/>
      <c r="YX25" s="771"/>
      <c r="YY25" s="771"/>
      <c r="YZ25" s="771"/>
      <c r="ZA25" s="771"/>
      <c r="ZB25" s="771"/>
      <c r="ZC25" s="771"/>
      <c r="ZD25" s="771"/>
      <c r="ZE25" s="771"/>
      <c r="ZF25" s="771"/>
      <c r="ZG25" s="771"/>
      <c r="ZH25" s="771"/>
      <c r="ZI25" s="771"/>
      <c r="ZJ25" s="771"/>
      <c r="ZK25" s="771"/>
      <c r="ZL25" s="771"/>
      <c r="ZM25" s="771"/>
      <c r="ZN25" s="771"/>
      <c r="ZO25" s="771"/>
      <c r="ZP25" s="771"/>
      <c r="ZQ25" s="771"/>
      <c r="ZR25" s="771"/>
      <c r="ZS25" s="771"/>
      <c r="ZT25" s="771"/>
      <c r="ZU25" s="771"/>
      <c r="ZV25" s="771"/>
      <c r="ZW25" s="771"/>
      <c r="ZX25" s="771"/>
      <c r="ZY25" s="771"/>
      <c r="ZZ25" s="771"/>
      <c r="AAA25" s="771"/>
      <c r="AAB25" s="771"/>
      <c r="AAC25" s="771"/>
      <c r="AAD25" s="771"/>
      <c r="AAE25" s="771"/>
      <c r="AAF25" s="771"/>
      <c r="AAG25" s="771"/>
      <c r="AAH25" s="771"/>
      <c r="AAI25" s="771"/>
      <c r="AAJ25" s="771"/>
      <c r="AAK25" s="771"/>
      <c r="AAL25" s="771"/>
      <c r="AAM25" s="771"/>
      <c r="AAN25" s="771"/>
      <c r="AAO25" s="771"/>
      <c r="AAP25" s="771"/>
      <c r="AAQ25" s="771"/>
      <c r="AAR25" s="771"/>
      <c r="AAS25" s="771"/>
      <c r="AAT25" s="771"/>
      <c r="AAU25" s="771"/>
      <c r="AAV25" s="771"/>
      <c r="AAW25" s="771"/>
      <c r="AAX25" s="771"/>
      <c r="AAY25" s="771"/>
      <c r="AAZ25" s="771"/>
      <c r="ABA25" s="771"/>
      <c r="ABB25" s="771"/>
      <c r="ABC25" s="771"/>
      <c r="ABD25" s="771"/>
      <c r="ABE25" s="771"/>
      <c r="ABF25" s="771"/>
      <c r="ABG25" s="771"/>
      <c r="ABH25" s="771"/>
      <c r="ABI25" s="771"/>
      <c r="ABJ25" s="771"/>
      <c r="ABK25" s="771"/>
      <c r="ABL25" s="771"/>
      <c r="ABM25" s="771"/>
      <c r="ABN25" s="771"/>
      <c r="ABO25" s="771"/>
      <c r="ABP25" s="771"/>
      <c r="ABQ25" s="771"/>
      <c r="ABR25" s="771"/>
      <c r="ABS25" s="771"/>
      <c r="ABT25" s="771"/>
      <c r="ABU25" s="771"/>
      <c r="ABV25" s="771"/>
      <c r="ABW25" s="771"/>
      <c r="ABX25" s="771"/>
      <c r="ABY25" s="771"/>
      <c r="ABZ25" s="771"/>
      <c r="ACA25" s="771"/>
      <c r="ACB25" s="771"/>
      <c r="ACC25" s="771"/>
      <c r="ACD25" s="771"/>
      <c r="ACE25" s="771"/>
      <c r="ACF25" s="771"/>
      <c r="ACG25" s="771"/>
      <c r="ACH25" s="771"/>
      <c r="ACI25" s="771"/>
      <c r="ACJ25" s="771"/>
      <c r="ACK25" s="771"/>
      <c r="ACL25" s="771"/>
      <c r="ACM25" s="771"/>
      <c r="ACN25" s="771"/>
      <c r="ACO25" s="771"/>
      <c r="ACP25" s="771"/>
      <c r="ACQ25" s="771"/>
      <c r="ACR25" s="771"/>
      <c r="ACS25" s="771"/>
      <c r="ACT25" s="771"/>
      <c r="ACU25" s="771"/>
      <c r="ACV25" s="771"/>
      <c r="ACW25" s="771"/>
      <c r="ACX25" s="771"/>
      <c r="ACY25" s="771"/>
      <c r="ACZ25" s="771"/>
      <c r="ADA25" s="771"/>
      <c r="ADB25" s="771"/>
      <c r="ADC25" s="771"/>
      <c r="ADD25" s="771"/>
      <c r="ADE25" s="771"/>
      <c r="ADF25" s="771"/>
      <c r="ADG25" s="771"/>
      <c r="ADH25" s="771"/>
      <c r="ADI25" s="771"/>
      <c r="ADJ25" s="771"/>
      <c r="ADK25" s="771"/>
      <c r="ADL25" s="771"/>
      <c r="ADM25" s="771"/>
      <c r="ADN25" s="771"/>
      <c r="ADO25" s="771"/>
      <c r="ADP25" s="771"/>
      <c r="ADQ25" s="771"/>
      <c r="ADR25" s="771"/>
      <c r="ADS25" s="771"/>
      <c r="ADT25" s="771"/>
      <c r="ADU25" s="771"/>
      <c r="ADV25" s="771"/>
      <c r="ADW25" s="771"/>
      <c r="ADX25" s="771"/>
      <c r="ADY25" s="771"/>
      <c r="ADZ25" s="771"/>
      <c r="AEA25" s="771"/>
      <c r="AEB25" s="771"/>
      <c r="AEC25" s="771"/>
      <c r="AED25" s="771"/>
      <c r="AEE25" s="771"/>
      <c r="AEF25" s="771"/>
      <c r="AEG25" s="771"/>
      <c r="AEH25" s="771"/>
      <c r="AEI25" s="771"/>
      <c r="AEJ25" s="771"/>
      <c r="AEK25" s="771"/>
      <c r="AEL25" s="771"/>
      <c r="AEM25" s="771"/>
      <c r="AEN25" s="771"/>
      <c r="AEO25" s="771"/>
      <c r="AEP25" s="771"/>
      <c r="AEQ25" s="771"/>
      <c r="AER25" s="771"/>
      <c r="AES25" s="771"/>
      <c r="AET25" s="771"/>
      <c r="AEU25" s="771"/>
      <c r="AEV25" s="771"/>
      <c r="AEW25" s="771"/>
      <c r="AEX25" s="771"/>
      <c r="AEY25" s="771"/>
      <c r="AEZ25" s="771"/>
      <c r="AFA25" s="771"/>
      <c r="AFB25" s="771"/>
      <c r="AFC25" s="771"/>
      <c r="AFD25" s="771"/>
      <c r="AFE25" s="771"/>
      <c r="AFF25" s="771"/>
      <c r="AFG25" s="771"/>
      <c r="AFH25" s="771"/>
      <c r="AFI25" s="771"/>
      <c r="AFJ25" s="771"/>
      <c r="AFK25" s="771"/>
      <c r="AFL25" s="771"/>
      <c r="AFM25" s="771"/>
      <c r="AFN25" s="771"/>
      <c r="AFO25" s="771"/>
      <c r="AFP25" s="771"/>
      <c r="AFQ25" s="771"/>
      <c r="AFR25" s="771"/>
      <c r="AFS25" s="771"/>
      <c r="AFT25" s="771"/>
      <c r="AFU25" s="771"/>
      <c r="AFV25" s="771"/>
      <c r="AFW25" s="771"/>
      <c r="AFX25" s="771"/>
      <c r="AFY25" s="771"/>
      <c r="AFZ25" s="771"/>
      <c r="AGA25" s="771"/>
      <c r="AGB25" s="771"/>
      <c r="AGC25" s="771"/>
      <c r="AGD25" s="771"/>
      <c r="AGE25" s="771"/>
      <c r="AGF25" s="771"/>
      <c r="AGG25" s="771"/>
      <c r="AGH25" s="771"/>
      <c r="AGI25" s="771"/>
      <c r="AGJ25" s="771"/>
      <c r="AGK25" s="771"/>
      <c r="AGL25" s="771"/>
      <c r="AGM25" s="771"/>
      <c r="AGN25" s="771"/>
      <c r="AGO25" s="771"/>
      <c r="AGP25" s="771"/>
      <c r="AGQ25" s="771"/>
      <c r="AGR25" s="771"/>
      <c r="AGS25" s="771"/>
      <c r="AGT25" s="771"/>
      <c r="AGU25" s="771"/>
      <c r="AGV25" s="771"/>
      <c r="AGW25" s="771"/>
      <c r="AGX25" s="771"/>
      <c r="AGY25" s="771"/>
      <c r="AGZ25" s="771"/>
      <c r="AHA25" s="771"/>
      <c r="AHB25" s="771"/>
      <c r="AHC25" s="771"/>
      <c r="AHD25" s="771"/>
      <c r="AHE25" s="771"/>
      <c r="AHF25" s="771"/>
      <c r="AHG25" s="771"/>
      <c r="AHH25" s="771"/>
      <c r="AHI25" s="771"/>
      <c r="AHJ25" s="771"/>
      <c r="AHK25" s="771"/>
      <c r="AHL25" s="771"/>
      <c r="AHM25" s="771"/>
      <c r="AHN25" s="771"/>
      <c r="AHO25" s="771"/>
      <c r="AHP25" s="771"/>
      <c r="AHQ25" s="771"/>
      <c r="AHR25" s="771"/>
      <c r="AHS25" s="771"/>
      <c r="AHT25" s="771"/>
      <c r="AHU25" s="771"/>
      <c r="AHV25" s="771"/>
      <c r="AHW25" s="771"/>
      <c r="AHX25" s="771"/>
      <c r="AHY25" s="771"/>
      <c r="AHZ25" s="771"/>
      <c r="AIA25" s="771"/>
      <c r="AIB25" s="771"/>
      <c r="AIC25" s="771"/>
      <c r="AID25" s="771"/>
      <c r="AIE25" s="771"/>
      <c r="AIF25" s="771"/>
      <c r="AIG25" s="771"/>
      <c r="AIH25" s="771"/>
      <c r="AII25" s="771"/>
      <c r="AIJ25" s="771"/>
      <c r="AIK25" s="771"/>
      <c r="AIL25" s="771"/>
      <c r="AIM25" s="771"/>
      <c r="AIN25" s="771"/>
      <c r="AIO25" s="771"/>
      <c r="AIP25" s="771"/>
      <c r="AIQ25" s="771"/>
      <c r="AIR25" s="771"/>
      <c r="AIS25" s="771"/>
      <c r="AIT25" s="771"/>
      <c r="AIU25" s="771"/>
      <c r="AIV25" s="771"/>
      <c r="AIW25" s="771"/>
      <c r="AIX25" s="771"/>
      <c r="AIY25" s="771"/>
      <c r="AIZ25" s="771"/>
      <c r="AJA25" s="771"/>
      <c r="AJB25" s="771"/>
      <c r="AJC25" s="771"/>
      <c r="AJD25" s="771"/>
      <c r="AJE25" s="771"/>
      <c r="AJF25" s="771"/>
      <c r="AJG25" s="771"/>
      <c r="AJH25" s="771"/>
      <c r="AJI25" s="771"/>
      <c r="AJJ25" s="771"/>
      <c r="AJK25" s="771"/>
      <c r="AJL25" s="771"/>
      <c r="AJM25" s="771"/>
      <c r="AJN25" s="771"/>
      <c r="AJO25" s="771"/>
      <c r="AJP25" s="771"/>
      <c r="AJQ25" s="771"/>
      <c r="AJR25" s="771"/>
      <c r="AJS25" s="771"/>
      <c r="AJT25" s="771"/>
      <c r="AJU25" s="771"/>
      <c r="AJV25" s="771"/>
      <c r="AJW25" s="771"/>
      <c r="AJX25" s="771"/>
      <c r="AJY25" s="771"/>
      <c r="AJZ25" s="771"/>
      <c r="AKA25" s="771"/>
      <c r="AKB25" s="771"/>
      <c r="AKC25" s="771"/>
      <c r="AKD25" s="771"/>
      <c r="AKE25" s="771"/>
      <c r="AKF25" s="771"/>
      <c r="AKG25" s="771"/>
      <c r="AKH25" s="771"/>
      <c r="AKI25" s="771"/>
      <c r="AKJ25" s="771"/>
      <c r="AKK25" s="771"/>
      <c r="AKL25" s="771"/>
      <c r="AKM25" s="771"/>
      <c r="AKN25" s="771"/>
      <c r="AKO25" s="771"/>
      <c r="AKP25" s="771"/>
      <c r="AKQ25" s="771"/>
      <c r="AKR25" s="771"/>
      <c r="AKS25" s="771"/>
      <c r="AKT25" s="771"/>
      <c r="AKU25" s="771"/>
      <c r="AKV25" s="771"/>
      <c r="AKW25" s="771"/>
      <c r="AKX25" s="771"/>
      <c r="AKY25" s="771"/>
      <c r="AKZ25" s="771"/>
      <c r="ALA25" s="771"/>
      <c r="ALB25" s="771"/>
      <c r="ALC25" s="771"/>
      <c r="ALD25" s="771"/>
      <c r="ALE25" s="771"/>
      <c r="ALF25" s="771"/>
      <c r="ALG25" s="771"/>
      <c r="ALH25" s="771"/>
      <c r="ALI25" s="771"/>
      <c r="ALJ25" s="771"/>
      <c r="ALK25" s="771"/>
      <c r="ALL25" s="771"/>
      <c r="ALM25" s="771"/>
      <c r="ALN25" s="771"/>
      <c r="ALO25" s="771"/>
      <c r="ALP25" s="771"/>
      <c r="ALQ25" s="771"/>
      <c r="ALR25" s="771"/>
      <c r="ALS25" s="771"/>
      <c r="ALT25" s="771"/>
      <c r="ALU25" s="771"/>
      <c r="ALV25" s="771"/>
      <c r="ALW25" s="771"/>
      <c r="ALX25" s="771"/>
      <c r="ALY25" s="771"/>
      <c r="ALZ25" s="771"/>
      <c r="AMA25" s="771"/>
      <c r="AMB25" s="771"/>
      <c r="AMC25" s="771"/>
      <c r="AMD25" s="771"/>
      <c r="AME25" s="771"/>
      <c r="AMF25" s="771"/>
      <c r="AMG25" s="771"/>
      <c r="AMH25" s="771"/>
      <c r="AMI25" s="771"/>
      <c r="AMJ25" s="771"/>
      <c r="AMK25" s="771"/>
      <c r="AML25" s="771"/>
      <c r="AMM25" s="771"/>
      <c r="AMN25" s="771"/>
      <c r="AMO25" s="771"/>
      <c r="AMP25" s="771"/>
      <c r="AMQ25" s="771"/>
      <c r="AMR25" s="771"/>
      <c r="AMS25" s="771"/>
      <c r="AMT25" s="771"/>
      <c r="AMU25" s="771"/>
      <c r="AMV25" s="771"/>
      <c r="AMW25" s="771"/>
      <c r="AMX25" s="771"/>
      <c r="AMY25" s="771"/>
      <c r="AMZ25" s="771"/>
      <c r="ANA25" s="771"/>
      <c r="ANB25" s="771"/>
      <c r="ANC25" s="771"/>
      <c r="AND25" s="771"/>
      <c r="ANE25" s="771"/>
      <c r="ANF25" s="771"/>
      <c r="ANG25" s="771"/>
      <c r="ANH25" s="771"/>
      <c r="ANI25" s="771"/>
      <c r="ANJ25" s="771"/>
      <c r="ANK25" s="771"/>
      <c r="ANL25" s="771"/>
      <c r="ANM25" s="771"/>
      <c r="ANN25" s="771"/>
      <c r="ANO25" s="771"/>
      <c r="ANP25" s="771"/>
      <c r="ANQ25" s="771"/>
      <c r="ANR25" s="771"/>
      <c r="ANS25" s="771"/>
      <c r="ANT25" s="771"/>
      <c r="ANU25" s="771"/>
      <c r="ANV25" s="771"/>
      <c r="ANW25" s="771"/>
      <c r="ANX25" s="771"/>
      <c r="ANY25" s="771"/>
      <c r="ANZ25" s="771"/>
      <c r="AOA25" s="771"/>
      <c r="AOB25" s="771"/>
      <c r="AOC25" s="771"/>
      <c r="AOD25" s="771"/>
      <c r="AOE25" s="771"/>
      <c r="AOF25" s="771"/>
      <c r="AOG25" s="771"/>
      <c r="AOH25" s="771"/>
      <c r="AOI25" s="771"/>
      <c r="AOJ25" s="771"/>
      <c r="AOK25" s="771"/>
      <c r="AOL25" s="771"/>
      <c r="AOM25" s="771"/>
      <c r="AON25" s="771"/>
      <c r="AOO25" s="771"/>
      <c r="AOP25" s="771"/>
      <c r="AOQ25" s="771"/>
      <c r="AOR25" s="771"/>
      <c r="AOS25" s="771"/>
      <c r="AOT25" s="771"/>
      <c r="AOU25" s="771"/>
      <c r="AOV25" s="771"/>
      <c r="AOW25" s="771"/>
      <c r="AOX25" s="771"/>
      <c r="AOY25" s="771"/>
      <c r="AOZ25" s="771"/>
      <c r="APA25" s="771"/>
      <c r="APB25" s="771"/>
      <c r="APC25" s="771"/>
      <c r="APD25" s="771"/>
      <c r="APE25" s="771"/>
      <c r="APF25" s="771"/>
      <c r="APG25" s="771"/>
      <c r="APH25" s="771"/>
      <c r="API25" s="771"/>
      <c r="APJ25" s="771"/>
      <c r="APK25" s="771"/>
      <c r="APL25" s="771"/>
      <c r="APM25" s="771"/>
      <c r="APN25" s="771"/>
      <c r="APO25" s="771"/>
      <c r="APP25" s="771"/>
      <c r="APQ25" s="771"/>
      <c r="APR25" s="771"/>
      <c r="APS25" s="771"/>
      <c r="APT25" s="771"/>
      <c r="APU25" s="771"/>
      <c r="APV25" s="771"/>
      <c r="APW25" s="771"/>
      <c r="APX25" s="771"/>
      <c r="APY25" s="771"/>
      <c r="APZ25" s="771"/>
      <c r="AQA25" s="771"/>
      <c r="AQB25" s="771"/>
      <c r="AQC25" s="771"/>
      <c r="AQD25" s="771"/>
      <c r="AQE25" s="771"/>
      <c r="AQF25" s="771"/>
      <c r="AQG25" s="771"/>
      <c r="AQH25" s="771"/>
      <c r="AQI25" s="771"/>
      <c r="AQJ25" s="771"/>
      <c r="AQK25" s="771"/>
      <c r="AQL25" s="771"/>
      <c r="AQM25" s="771"/>
      <c r="AQN25" s="771"/>
      <c r="AQO25" s="771"/>
      <c r="AQP25" s="771"/>
      <c r="AQQ25" s="771"/>
      <c r="AQR25" s="771"/>
      <c r="AQS25" s="771"/>
      <c r="AQT25" s="771"/>
      <c r="AQU25" s="771"/>
      <c r="AQV25" s="771"/>
      <c r="AQW25" s="771"/>
      <c r="AQX25" s="771"/>
      <c r="AQY25" s="771"/>
      <c r="AQZ25" s="771"/>
      <c r="ARA25" s="771"/>
      <c r="ARB25" s="771"/>
      <c r="ARC25" s="771"/>
      <c r="ARD25" s="771"/>
      <c r="ARE25" s="771"/>
      <c r="ARF25" s="771"/>
      <c r="ARG25" s="771"/>
      <c r="ARH25" s="771"/>
      <c r="ARI25" s="771"/>
      <c r="ARJ25" s="771"/>
      <c r="ARK25" s="771"/>
      <c r="ARL25" s="771"/>
      <c r="ARM25" s="771"/>
      <c r="ARN25" s="771"/>
      <c r="ARO25" s="771"/>
      <c r="ARP25" s="771"/>
      <c r="ARQ25" s="771"/>
      <c r="ARR25" s="771"/>
      <c r="ARS25" s="771"/>
      <c r="ART25" s="771"/>
      <c r="ARU25" s="771"/>
      <c r="ARV25" s="771"/>
      <c r="ARW25" s="771"/>
      <c r="ARX25" s="771"/>
      <c r="ARY25" s="771"/>
      <c r="ARZ25" s="771"/>
      <c r="ASA25" s="771"/>
      <c r="ASB25" s="771"/>
      <c r="ASC25" s="771"/>
      <c r="ASD25" s="771"/>
      <c r="ASE25" s="771"/>
      <c r="ASF25" s="771"/>
      <c r="ASG25" s="771"/>
      <c r="ASH25" s="771"/>
      <c r="ASI25" s="771"/>
      <c r="ASJ25" s="771"/>
      <c r="ASK25" s="771"/>
      <c r="ASL25" s="771"/>
      <c r="ASM25" s="771"/>
      <c r="ASN25" s="771"/>
      <c r="ASO25" s="771"/>
      <c r="ASP25" s="771"/>
      <c r="ASQ25" s="771"/>
      <c r="ASR25" s="771"/>
      <c r="ASS25" s="771"/>
      <c r="AST25" s="771"/>
      <c r="ASU25" s="771"/>
      <c r="ASV25" s="771"/>
      <c r="ASW25" s="771"/>
      <c r="ASX25" s="771"/>
      <c r="ASY25" s="771"/>
      <c r="ASZ25" s="771"/>
      <c r="ATA25" s="771"/>
      <c r="ATB25" s="771"/>
      <c r="ATC25" s="771"/>
      <c r="ATD25" s="771"/>
      <c r="ATE25" s="771"/>
      <c r="ATF25" s="771"/>
      <c r="ATG25" s="771"/>
      <c r="ATH25" s="771"/>
      <c r="ATI25" s="771"/>
      <c r="ATJ25" s="771"/>
      <c r="ATK25" s="771"/>
      <c r="ATL25" s="771"/>
      <c r="ATM25" s="771"/>
      <c r="ATN25" s="771"/>
      <c r="ATO25" s="771"/>
      <c r="ATP25" s="771"/>
      <c r="ATQ25" s="771"/>
      <c r="ATR25" s="771"/>
      <c r="ATS25" s="771"/>
      <c r="ATT25" s="771"/>
      <c r="ATU25" s="771"/>
      <c r="ATV25" s="771"/>
      <c r="ATW25" s="771"/>
      <c r="ATX25" s="771"/>
      <c r="ATY25" s="771"/>
      <c r="ATZ25" s="771"/>
      <c r="AUA25" s="771"/>
      <c r="AUB25" s="771"/>
      <c r="AUC25" s="771"/>
      <c r="AUD25" s="771"/>
      <c r="AUE25" s="771"/>
      <c r="AUF25" s="771"/>
      <c r="AUG25" s="771"/>
      <c r="AUH25" s="771"/>
      <c r="AUI25" s="771"/>
      <c r="AUJ25" s="771"/>
      <c r="AUK25" s="771"/>
      <c r="AUL25" s="771"/>
      <c r="AUM25" s="771"/>
      <c r="AUN25" s="771"/>
      <c r="AUO25" s="771"/>
      <c r="AUP25" s="771"/>
      <c r="AUQ25" s="771"/>
      <c r="AUR25" s="771"/>
      <c r="AUS25" s="771"/>
      <c r="AUT25" s="771"/>
      <c r="AUU25" s="771"/>
      <c r="AUV25" s="771"/>
      <c r="AUW25" s="771"/>
      <c r="AUX25" s="771"/>
      <c r="AUY25" s="771"/>
      <c r="AUZ25" s="771"/>
      <c r="AVA25" s="771"/>
      <c r="AVB25" s="771"/>
      <c r="AVC25" s="771"/>
      <c r="AVD25" s="771"/>
      <c r="AVE25" s="771"/>
      <c r="AVF25" s="771"/>
      <c r="AVG25" s="771"/>
      <c r="AVH25" s="771"/>
      <c r="AVI25" s="771"/>
      <c r="AVJ25" s="771"/>
      <c r="AVK25" s="771"/>
      <c r="AVL25" s="771"/>
      <c r="AVM25" s="771"/>
      <c r="AVN25" s="771"/>
      <c r="AVO25" s="771"/>
      <c r="AVP25" s="771"/>
      <c r="AVQ25" s="771"/>
      <c r="AVR25" s="771"/>
      <c r="AVS25" s="771"/>
      <c r="AVT25" s="771"/>
      <c r="AVU25" s="771"/>
      <c r="AVV25" s="771"/>
      <c r="AVW25" s="771"/>
      <c r="AVX25" s="771"/>
      <c r="AVY25" s="771"/>
      <c r="AVZ25" s="771"/>
      <c r="AWA25" s="771"/>
      <c r="AWB25" s="771"/>
      <c r="AWC25" s="771"/>
      <c r="AWD25" s="771"/>
      <c r="AWE25" s="771"/>
      <c r="AWF25" s="771"/>
      <c r="AWG25" s="771"/>
      <c r="AWH25" s="771"/>
      <c r="AWI25" s="771"/>
      <c r="AWJ25" s="771"/>
      <c r="AWK25" s="771"/>
      <c r="AWL25" s="771"/>
      <c r="AWM25" s="771"/>
      <c r="AWN25" s="771"/>
      <c r="AWO25" s="771"/>
      <c r="AWP25" s="771"/>
      <c r="AWQ25" s="771"/>
      <c r="AWR25" s="771"/>
      <c r="AWS25" s="771"/>
      <c r="AWT25" s="771"/>
      <c r="AWU25" s="771"/>
      <c r="AWV25" s="771"/>
      <c r="AWW25" s="771"/>
      <c r="AWX25" s="771"/>
      <c r="AWY25" s="771"/>
      <c r="AWZ25" s="771"/>
      <c r="AXA25" s="771"/>
      <c r="AXB25" s="771"/>
      <c r="AXC25" s="771"/>
      <c r="AXD25" s="771"/>
      <c r="AXE25" s="771"/>
      <c r="AXF25" s="771"/>
      <c r="AXG25" s="771"/>
      <c r="AXH25" s="771"/>
      <c r="AXI25" s="771"/>
      <c r="AXJ25" s="771"/>
      <c r="AXK25" s="771"/>
      <c r="AXL25" s="771"/>
      <c r="AXM25" s="771"/>
      <c r="AXN25" s="771"/>
      <c r="AXO25" s="771"/>
      <c r="AXP25" s="771"/>
      <c r="AXQ25" s="771"/>
      <c r="AXR25" s="771"/>
      <c r="AXS25" s="771"/>
      <c r="AXT25" s="771"/>
      <c r="AXU25" s="771"/>
      <c r="AXV25" s="771"/>
      <c r="AXW25" s="771"/>
      <c r="AXX25" s="771"/>
      <c r="AXY25" s="771"/>
      <c r="AXZ25" s="771"/>
      <c r="AYA25" s="771"/>
      <c r="AYB25" s="771"/>
      <c r="AYC25" s="771"/>
      <c r="AYD25" s="771"/>
      <c r="AYE25" s="771"/>
      <c r="AYF25" s="771"/>
      <c r="AYG25" s="771"/>
      <c r="AYH25" s="771"/>
      <c r="AYI25" s="771"/>
      <c r="AYJ25" s="771"/>
      <c r="AYK25" s="771"/>
      <c r="AYL25" s="771"/>
      <c r="AYM25" s="771"/>
      <c r="AYN25" s="771"/>
      <c r="AYO25" s="771"/>
      <c r="AYP25" s="771"/>
      <c r="AYQ25" s="771"/>
      <c r="AYR25" s="771"/>
      <c r="AYS25" s="771"/>
      <c r="AYT25" s="771"/>
      <c r="AYU25" s="771"/>
      <c r="AYV25" s="771"/>
      <c r="AYW25" s="771"/>
      <c r="AYX25" s="771"/>
      <c r="AYY25" s="771"/>
      <c r="AYZ25" s="771"/>
      <c r="AZA25" s="771"/>
      <c r="AZB25" s="771"/>
      <c r="AZC25" s="771"/>
      <c r="AZD25" s="771"/>
      <c r="AZE25" s="771"/>
      <c r="AZF25" s="771"/>
      <c r="AZG25" s="771"/>
      <c r="AZH25" s="771"/>
      <c r="AZI25" s="771"/>
      <c r="AZJ25" s="771"/>
      <c r="AZK25" s="771"/>
      <c r="AZL25" s="771"/>
      <c r="AZM25" s="771"/>
      <c r="AZN25" s="771"/>
      <c r="AZO25" s="771"/>
      <c r="AZP25" s="771"/>
      <c r="AZQ25" s="771"/>
      <c r="AZR25" s="771"/>
      <c r="AZS25" s="771"/>
      <c r="AZT25" s="771"/>
      <c r="AZU25" s="771"/>
      <c r="AZV25" s="771"/>
      <c r="AZW25" s="771"/>
      <c r="AZX25" s="771"/>
      <c r="AZY25" s="771"/>
      <c r="AZZ25" s="771"/>
      <c r="BAA25" s="771"/>
      <c r="BAB25" s="771"/>
      <c r="BAC25" s="771"/>
      <c r="BAD25" s="771"/>
      <c r="BAE25" s="771"/>
      <c r="BAF25" s="771"/>
      <c r="BAG25" s="771"/>
      <c r="BAH25" s="771"/>
      <c r="BAI25" s="771"/>
      <c r="BAJ25" s="771"/>
      <c r="BAK25" s="771"/>
      <c r="BAL25" s="771"/>
      <c r="BAM25" s="771"/>
      <c r="BAN25" s="771"/>
      <c r="BAO25" s="771"/>
      <c r="BAP25" s="771"/>
      <c r="BAQ25" s="771"/>
      <c r="BAR25" s="771"/>
      <c r="BAS25" s="771"/>
      <c r="BAT25" s="771"/>
      <c r="BAU25" s="771"/>
      <c r="BAV25" s="771"/>
      <c r="BAW25" s="771"/>
      <c r="BAX25" s="771"/>
      <c r="BAY25" s="771"/>
      <c r="BAZ25" s="771"/>
      <c r="BBA25" s="771"/>
      <c r="BBB25" s="771"/>
      <c r="BBC25" s="771"/>
      <c r="BBD25" s="771"/>
      <c r="BBE25" s="771"/>
      <c r="BBF25" s="771"/>
      <c r="BBG25" s="771"/>
      <c r="BBH25" s="771"/>
      <c r="BBI25" s="771"/>
      <c r="BBJ25" s="771"/>
      <c r="BBK25" s="771"/>
      <c r="BBL25" s="771"/>
      <c r="BBM25" s="771"/>
      <c r="BBN25" s="771"/>
      <c r="BBO25" s="771"/>
      <c r="BBP25" s="771"/>
      <c r="BBQ25" s="771"/>
      <c r="BBR25" s="771"/>
      <c r="BBS25" s="771"/>
      <c r="BBT25" s="771"/>
      <c r="BBU25" s="771"/>
      <c r="BBV25" s="771"/>
      <c r="BBW25" s="771"/>
      <c r="BBX25" s="771"/>
      <c r="BBY25" s="771"/>
      <c r="BBZ25" s="771"/>
      <c r="BCA25" s="771"/>
      <c r="BCB25" s="771"/>
      <c r="BCC25" s="771"/>
      <c r="BCD25" s="771"/>
      <c r="BCE25" s="771"/>
      <c r="BCF25" s="771"/>
      <c r="BCG25" s="771"/>
      <c r="BCH25" s="771"/>
      <c r="BCI25" s="771"/>
      <c r="BCJ25" s="771"/>
      <c r="BCK25" s="771"/>
      <c r="BCL25" s="771"/>
      <c r="BCM25" s="771"/>
      <c r="BCN25" s="771"/>
      <c r="BCO25" s="771"/>
      <c r="BCP25" s="771"/>
      <c r="BCQ25" s="771"/>
      <c r="BCR25" s="771"/>
      <c r="BCS25" s="771"/>
      <c r="BCT25" s="771"/>
      <c r="BCU25" s="771"/>
      <c r="BCV25" s="771"/>
      <c r="BCW25" s="771"/>
      <c r="BCX25" s="771"/>
      <c r="BCY25" s="771"/>
      <c r="BCZ25" s="771"/>
      <c r="BDA25" s="771"/>
      <c r="BDB25" s="771"/>
      <c r="BDC25" s="771"/>
      <c r="BDD25" s="771"/>
      <c r="BDE25" s="771"/>
      <c r="BDF25" s="771"/>
      <c r="BDG25" s="771"/>
      <c r="BDH25" s="771"/>
      <c r="BDI25" s="771"/>
      <c r="BDJ25" s="771"/>
      <c r="BDK25" s="771"/>
      <c r="BDL25" s="771"/>
      <c r="BDM25" s="771"/>
      <c r="BDN25" s="771"/>
      <c r="BDO25" s="771"/>
      <c r="BDP25" s="771"/>
      <c r="BDQ25" s="771"/>
      <c r="BDR25" s="771"/>
      <c r="BDS25" s="771"/>
      <c r="BDT25" s="771"/>
      <c r="BDU25" s="771"/>
      <c r="BDV25" s="771"/>
      <c r="BDW25" s="771"/>
      <c r="BDX25" s="771"/>
      <c r="BDY25" s="771"/>
      <c r="BDZ25" s="771"/>
      <c r="BEA25" s="771"/>
      <c r="BEB25" s="771"/>
      <c r="BEC25" s="771"/>
      <c r="BED25" s="771"/>
      <c r="BEE25" s="771"/>
      <c r="BEF25" s="771"/>
      <c r="BEG25" s="771"/>
      <c r="BEH25" s="771"/>
      <c r="BEI25" s="771"/>
      <c r="BEJ25" s="771"/>
      <c r="BEK25" s="771"/>
      <c r="BEL25" s="771"/>
      <c r="BEM25" s="771"/>
      <c r="BEN25" s="771"/>
      <c r="BEO25" s="771"/>
      <c r="BEP25" s="771"/>
      <c r="BEQ25" s="771"/>
      <c r="BER25" s="771"/>
      <c r="BES25" s="771"/>
      <c r="BET25" s="771"/>
      <c r="BEU25" s="771"/>
      <c r="BEV25" s="771"/>
      <c r="BEW25" s="771"/>
      <c r="BEX25" s="771"/>
      <c r="BEY25" s="771"/>
      <c r="BEZ25" s="771"/>
      <c r="BFA25" s="771"/>
      <c r="BFB25" s="771"/>
      <c r="BFC25" s="771"/>
      <c r="BFD25" s="771"/>
      <c r="BFE25" s="771"/>
      <c r="BFF25" s="771"/>
      <c r="BFG25" s="771"/>
      <c r="BFH25" s="771"/>
      <c r="BFI25" s="771"/>
      <c r="BFJ25" s="771"/>
      <c r="BFK25" s="771"/>
      <c r="BFL25" s="771"/>
      <c r="BFM25" s="771"/>
      <c r="BFN25" s="771"/>
      <c r="BFO25" s="771"/>
      <c r="BFP25" s="771"/>
      <c r="BFQ25" s="771"/>
      <c r="BFR25" s="771"/>
      <c r="BFS25" s="771"/>
      <c r="BFT25" s="771"/>
      <c r="BFU25" s="771"/>
      <c r="BFV25" s="771"/>
      <c r="BFW25" s="771"/>
      <c r="BFX25" s="771"/>
      <c r="BFY25" s="771"/>
      <c r="BFZ25" s="771"/>
      <c r="BGA25" s="771"/>
      <c r="BGB25" s="771"/>
      <c r="BGC25" s="771"/>
      <c r="BGD25" s="771"/>
      <c r="BGE25" s="771"/>
      <c r="BGF25" s="771"/>
      <c r="BGG25" s="771"/>
      <c r="BGH25" s="771"/>
      <c r="BGI25" s="771"/>
      <c r="BGJ25" s="771"/>
      <c r="BGK25" s="771"/>
      <c r="BGL25" s="771"/>
      <c r="BGM25" s="771"/>
      <c r="BGN25" s="771"/>
      <c r="BGO25" s="771"/>
      <c r="BGP25" s="771"/>
      <c r="BGQ25" s="771"/>
      <c r="BGR25" s="771"/>
      <c r="BGS25" s="771"/>
      <c r="BGT25" s="771"/>
      <c r="BGU25" s="771"/>
      <c r="BGV25" s="771"/>
      <c r="BGW25" s="771"/>
      <c r="BGX25" s="771"/>
      <c r="BGY25" s="771"/>
      <c r="BGZ25" s="771"/>
      <c r="BHA25" s="771"/>
      <c r="BHB25" s="771"/>
      <c r="BHC25" s="771"/>
      <c r="BHD25" s="771"/>
      <c r="BHE25" s="771"/>
      <c r="BHF25" s="771"/>
      <c r="BHG25" s="771"/>
      <c r="BHH25" s="771"/>
      <c r="BHI25" s="771"/>
      <c r="BHJ25" s="771"/>
      <c r="BHK25" s="771"/>
      <c r="BHL25" s="771"/>
      <c r="BHM25" s="771"/>
      <c r="BHN25" s="771"/>
      <c r="BHO25" s="771"/>
      <c r="BHP25" s="771"/>
      <c r="BHQ25" s="771"/>
      <c r="BHR25" s="771"/>
      <c r="BHS25" s="771"/>
      <c r="BHT25" s="771"/>
      <c r="BHU25" s="771"/>
      <c r="BHV25" s="771"/>
      <c r="BHW25" s="771"/>
      <c r="BHX25" s="771"/>
      <c r="BHY25" s="771"/>
      <c r="BHZ25" s="771"/>
      <c r="BIA25" s="771"/>
      <c r="BIB25" s="771"/>
      <c r="BIC25" s="771"/>
      <c r="BID25" s="771"/>
      <c r="BIE25" s="771"/>
      <c r="BIF25" s="771"/>
      <c r="BIG25" s="771"/>
      <c r="BIH25" s="771"/>
      <c r="BII25" s="771"/>
      <c r="BIJ25" s="771"/>
      <c r="BIK25" s="771"/>
      <c r="BIL25" s="771"/>
      <c r="BIM25" s="771"/>
      <c r="BIN25" s="771"/>
      <c r="BIO25" s="771"/>
      <c r="BIP25" s="771"/>
      <c r="BIQ25" s="771"/>
      <c r="BIR25" s="771"/>
      <c r="BIS25" s="771"/>
      <c r="BIT25" s="771"/>
      <c r="BIU25" s="771"/>
      <c r="BIV25" s="771"/>
      <c r="BIW25" s="771"/>
      <c r="BIX25" s="771"/>
      <c r="BIY25" s="771"/>
      <c r="BIZ25" s="771"/>
      <c r="BJA25" s="771"/>
      <c r="BJB25" s="771"/>
      <c r="BJC25" s="771"/>
      <c r="BJD25" s="771"/>
      <c r="BJE25" s="771"/>
      <c r="BJF25" s="771"/>
      <c r="BJG25" s="771"/>
      <c r="BJH25" s="771"/>
      <c r="BJI25" s="771"/>
      <c r="BJJ25" s="771"/>
      <c r="BJK25" s="771"/>
      <c r="BJL25" s="771"/>
      <c r="BJM25" s="771"/>
      <c r="BJN25" s="771"/>
      <c r="BJO25" s="771"/>
      <c r="BJP25" s="771"/>
      <c r="BJQ25" s="771"/>
      <c r="BJR25" s="771"/>
      <c r="BJS25" s="771"/>
      <c r="BJT25" s="771"/>
      <c r="BJU25" s="771"/>
      <c r="BJV25" s="771"/>
      <c r="BJW25" s="771"/>
      <c r="BJX25" s="771"/>
      <c r="BJY25" s="771"/>
      <c r="BJZ25" s="771"/>
      <c r="BKA25" s="771"/>
      <c r="BKB25" s="771"/>
      <c r="BKC25" s="771"/>
      <c r="BKD25" s="771"/>
      <c r="BKE25" s="771"/>
      <c r="BKF25" s="771"/>
      <c r="BKG25" s="771"/>
      <c r="BKH25" s="771"/>
      <c r="BKI25" s="771"/>
      <c r="BKJ25" s="771"/>
      <c r="BKK25" s="771"/>
      <c r="BKL25" s="771"/>
      <c r="BKM25" s="771"/>
      <c r="BKN25" s="771"/>
      <c r="BKO25" s="771"/>
      <c r="BKP25" s="771"/>
      <c r="BKQ25" s="771"/>
      <c r="BKR25" s="771"/>
      <c r="BKS25" s="771"/>
      <c r="BKT25" s="771"/>
      <c r="BKU25" s="771"/>
      <c r="BKV25" s="771"/>
      <c r="BKW25" s="771"/>
      <c r="BKX25" s="771"/>
      <c r="BKY25" s="771"/>
      <c r="BKZ25" s="771"/>
      <c r="BLA25" s="771"/>
      <c r="BLB25" s="771"/>
      <c r="BLC25" s="771"/>
      <c r="BLD25" s="771"/>
      <c r="BLE25" s="771"/>
      <c r="BLF25" s="771"/>
      <c r="BLG25" s="771"/>
      <c r="BLH25" s="771"/>
      <c r="BLI25" s="771"/>
      <c r="BLJ25" s="771"/>
      <c r="BLK25" s="771"/>
      <c r="BLL25" s="771"/>
      <c r="BLM25" s="771"/>
      <c r="BLN25" s="771"/>
      <c r="BLO25" s="771"/>
      <c r="BLP25" s="771"/>
      <c r="BLQ25" s="771"/>
      <c r="BLR25" s="771"/>
      <c r="BLS25" s="771"/>
      <c r="BLT25" s="771"/>
      <c r="BLU25" s="771"/>
      <c r="BLV25" s="771"/>
      <c r="BLW25" s="771"/>
      <c r="BLX25" s="771"/>
      <c r="BLY25" s="771"/>
      <c r="BLZ25" s="771"/>
      <c r="BMA25" s="771"/>
      <c r="BMB25" s="771"/>
      <c r="BMC25" s="771"/>
      <c r="BMD25" s="771"/>
      <c r="BME25" s="771"/>
      <c r="BMF25" s="771"/>
      <c r="BMG25" s="771"/>
      <c r="BMH25" s="771"/>
      <c r="BMI25" s="771"/>
      <c r="BMJ25" s="771"/>
      <c r="BMK25" s="771"/>
      <c r="BML25" s="771"/>
      <c r="BMM25" s="771"/>
      <c r="BMN25" s="771"/>
      <c r="BMO25" s="771"/>
      <c r="BMP25" s="771"/>
      <c r="BMQ25" s="771"/>
      <c r="BMR25" s="771"/>
      <c r="BMS25" s="771"/>
      <c r="BMT25" s="771"/>
      <c r="BMU25" s="771"/>
      <c r="BMV25" s="771"/>
      <c r="BMW25" s="771"/>
      <c r="BMX25" s="771"/>
      <c r="BMY25" s="771"/>
      <c r="BMZ25" s="771"/>
      <c r="BNA25" s="771"/>
      <c r="BNB25" s="771"/>
      <c r="BNC25" s="771"/>
      <c r="BND25" s="771"/>
      <c r="BNE25" s="771"/>
      <c r="BNF25" s="771"/>
      <c r="BNG25" s="771"/>
      <c r="BNH25" s="771"/>
      <c r="BNI25" s="771"/>
      <c r="BNJ25" s="771"/>
      <c r="BNK25" s="771"/>
      <c r="BNL25" s="771"/>
      <c r="BNM25" s="771"/>
      <c r="BNN25" s="771"/>
      <c r="BNO25" s="771"/>
      <c r="BNP25" s="771"/>
      <c r="BNQ25" s="771"/>
      <c r="BNR25" s="771"/>
      <c r="BNS25" s="771"/>
      <c r="BNT25" s="771"/>
      <c r="BNU25" s="771"/>
      <c r="BNV25" s="771"/>
      <c r="BNW25" s="771"/>
      <c r="BNX25" s="771"/>
      <c r="BNY25" s="771"/>
      <c r="BNZ25" s="771"/>
      <c r="BOA25" s="771"/>
      <c r="BOB25" s="771"/>
      <c r="BOC25" s="771"/>
      <c r="BOD25" s="771"/>
      <c r="BOE25" s="771"/>
      <c r="BOF25" s="771"/>
      <c r="BOG25" s="771"/>
      <c r="BOH25" s="771"/>
      <c r="BOI25" s="771"/>
      <c r="BOJ25" s="771"/>
      <c r="BOK25" s="771"/>
      <c r="BOL25" s="771"/>
      <c r="BOM25" s="771"/>
      <c r="BON25" s="771"/>
      <c r="BOO25" s="771"/>
      <c r="BOP25" s="771"/>
      <c r="BOQ25" s="771"/>
      <c r="BOR25" s="771"/>
      <c r="BOS25" s="771"/>
      <c r="BOT25" s="771"/>
      <c r="BOU25" s="771"/>
      <c r="BOV25" s="771"/>
      <c r="BOW25" s="771"/>
      <c r="BOX25" s="771"/>
      <c r="BOY25" s="771"/>
      <c r="BOZ25" s="771"/>
      <c r="BPA25" s="771"/>
      <c r="BPB25" s="771"/>
      <c r="BPC25" s="771"/>
      <c r="BPD25" s="771"/>
      <c r="BPE25" s="771"/>
      <c r="BPF25" s="771"/>
      <c r="BPG25" s="771"/>
      <c r="BPH25" s="771"/>
      <c r="BPI25" s="771"/>
      <c r="BPJ25" s="771"/>
      <c r="BPK25" s="771"/>
      <c r="BPL25" s="771"/>
      <c r="BPM25" s="771"/>
      <c r="BPN25" s="771"/>
      <c r="BPO25" s="771"/>
      <c r="BPP25" s="771"/>
      <c r="BPQ25" s="771"/>
      <c r="BPR25" s="771"/>
      <c r="BPS25" s="771"/>
      <c r="BPT25" s="771"/>
      <c r="BPU25" s="771"/>
      <c r="BPV25" s="771"/>
      <c r="BPW25" s="771"/>
      <c r="BPX25" s="771"/>
      <c r="BPY25" s="771"/>
      <c r="BPZ25" s="771"/>
      <c r="BQA25" s="771"/>
      <c r="BQB25" s="771"/>
      <c r="BQC25" s="771"/>
      <c r="BQD25" s="771"/>
      <c r="BQE25" s="771"/>
      <c r="BQF25" s="771"/>
      <c r="BQG25" s="771"/>
      <c r="BQH25" s="771"/>
      <c r="BQI25" s="771"/>
      <c r="BQJ25" s="771"/>
      <c r="BQK25" s="771"/>
      <c r="BQL25" s="771"/>
      <c r="BQM25" s="771"/>
      <c r="BQN25" s="771"/>
      <c r="BQO25" s="771"/>
      <c r="BQP25" s="771"/>
      <c r="BQQ25" s="771"/>
      <c r="BQR25" s="771"/>
      <c r="BQS25" s="771"/>
      <c r="BQT25" s="771"/>
      <c r="BQU25" s="771"/>
      <c r="BQV25" s="771"/>
      <c r="BQW25" s="771"/>
      <c r="BQX25" s="771"/>
      <c r="BQY25" s="771"/>
      <c r="BQZ25" s="771"/>
      <c r="BRA25" s="771"/>
      <c r="BRB25" s="771"/>
      <c r="BRC25" s="771"/>
      <c r="BRD25" s="771"/>
      <c r="BRE25" s="771"/>
      <c r="BRF25" s="771"/>
      <c r="BRG25" s="771"/>
      <c r="BRH25" s="771"/>
      <c r="BRI25" s="771"/>
      <c r="BRJ25" s="771"/>
      <c r="BRK25" s="771"/>
      <c r="BRL25" s="771"/>
      <c r="BRM25" s="771"/>
      <c r="BRN25" s="771"/>
      <c r="BRO25" s="771"/>
      <c r="BRP25" s="771"/>
      <c r="BRQ25" s="771"/>
      <c r="BRR25" s="771"/>
      <c r="BRS25" s="771"/>
      <c r="BRT25" s="771"/>
      <c r="BRU25" s="771"/>
      <c r="BRV25" s="771"/>
      <c r="BRW25" s="771"/>
      <c r="BRX25" s="771"/>
      <c r="BRY25" s="771"/>
      <c r="BRZ25" s="771"/>
      <c r="BSA25" s="771"/>
      <c r="BSB25" s="771"/>
      <c r="BSC25" s="771"/>
      <c r="BSD25" s="771"/>
      <c r="BSE25" s="771"/>
      <c r="BSF25" s="771"/>
      <c r="BSG25" s="771"/>
      <c r="BSH25" s="771"/>
      <c r="BSI25" s="771"/>
      <c r="BSJ25" s="771"/>
      <c r="BSK25" s="771"/>
      <c r="BSL25" s="771"/>
      <c r="BSM25" s="771"/>
      <c r="BSN25" s="771"/>
      <c r="BSO25" s="771"/>
      <c r="BSP25" s="771"/>
      <c r="BSQ25" s="771"/>
      <c r="BSR25" s="771"/>
      <c r="BSS25" s="771"/>
      <c r="BST25" s="771"/>
      <c r="BSU25" s="771"/>
      <c r="BSV25" s="771"/>
      <c r="BSW25" s="771"/>
      <c r="BSX25" s="771"/>
      <c r="BSY25" s="771"/>
      <c r="BSZ25" s="771"/>
      <c r="BTA25" s="771"/>
      <c r="BTB25" s="771"/>
      <c r="BTC25" s="771"/>
      <c r="BTD25" s="771"/>
      <c r="BTE25" s="771"/>
      <c r="BTF25" s="771"/>
      <c r="BTG25" s="771"/>
      <c r="BTH25" s="771"/>
      <c r="BTI25" s="771"/>
      <c r="BTJ25" s="771"/>
      <c r="BTK25" s="771"/>
      <c r="BTL25" s="771"/>
      <c r="BTM25" s="771"/>
      <c r="BTN25" s="771"/>
      <c r="BTO25" s="771"/>
      <c r="BTP25" s="771"/>
      <c r="BTQ25" s="771"/>
      <c r="BTR25" s="771"/>
      <c r="BTS25" s="771"/>
      <c r="BTT25" s="771"/>
      <c r="BTU25" s="771"/>
      <c r="BTV25" s="771"/>
      <c r="BTW25" s="771"/>
      <c r="BTX25" s="771"/>
      <c r="BTY25" s="771"/>
      <c r="BTZ25" s="771"/>
      <c r="BUA25" s="771"/>
      <c r="BUB25" s="771"/>
      <c r="BUC25" s="771"/>
      <c r="BUD25" s="771"/>
      <c r="BUE25" s="771"/>
      <c r="BUF25" s="771"/>
      <c r="BUG25" s="771"/>
      <c r="BUH25" s="771"/>
      <c r="BUI25" s="771"/>
      <c r="BUJ25" s="771"/>
      <c r="BUK25" s="771"/>
      <c r="BUL25" s="771"/>
      <c r="BUM25" s="771"/>
      <c r="BUN25" s="771"/>
      <c r="BUO25" s="771"/>
      <c r="BUP25" s="771"/>
      <c r="BUQ25" s="771"/>
      <c r="BUR25" s="771"/>
      <c r="BUS25" s="771"/>
      <c r="BUT25" s="771"/>
      <c r="BUU25" s="771"/>
      <c r="BUV25" s="771"/>
      <c r="BUW25" s="771"/>
      <c r="BUX25" s="771"/>
      <c r="BUY25" s="771"/>
      <c r="BUZ25" s="771"/>
      <c r="BVA25" s="771"/>
      <c r="BVB25" s="771"/>
      <c r="BVC25" s="771"/>
      <c r="BVD25" s="771"/>
      <c r="BVE25" s="771"/>
      <c r="BVF25" s="771"/>
      <c r="BVG25" s="771"/>
      <c r="BVH25" s="771"/>
      <c r="BVI25" s="771"/>
      <c r="BVJ25" s="771"/>
      <c r="BVK25" s="771"/>
      <c r="BVL25" s="771"/>
      <c r="BVM25" s="771"/>
      <c r="BVN25" s="771"/>
      <c r="BVO25" s="771"/>
      <c r="BVP25" s="771"/>
      <c r="BVQ25" s="771"/>
      <c r="BVR25" s="771"/>
      <c r="BVS25" s="771"/>
      <c r="BVT25" s="771"/>
      <c r="BVU25" s="771"/>
      <c r="BVV25" s="771"/>
      <c r="BVW25" s="771"/>
      <c r="BVX25" s="771"/>
      <c r="BVY25" s="771"/>
      <c r="BVZ25" s="771"/>
      <c r="BWA25" s="771"/>
      <c r="BWB25" s="771"/>
      <c r="BWC25" s="771"/>
      <c r="BWD25" s="771"/>
      <c r="BWE25" s="771"/>
      <c r="BWF25" s="771"/>
      <c r="BWG25" s="771"/>
      <c r="BWH25" s="771"/>
      <c r="BWI25" s="771"/>
      <c r="BWJ25" s="771"/>
      <c r="BWK25" s="771"/>
      <c r="BWL25" s="771"/>
      <c r="BWM25" s="771"/>
      <c r="BWN25" s="771"/>
      <c r="BWO25" s="771"/>
      <c r="BWP25" s="771"/>
      <c r="BWQ25" s="771"/>
      <c r="BWR25" s="771"/>
      <c r="BWS25" s="771"/>
      <c r="BWT25" s="771"/>
      <c r="BWU25" s="771"/>
      <c r="BWV25" s="771"/>
      <c r="BWW25" s="771"/>
      <c r="BWX25" s="771"/>
      <c r="BWY25" s="771"/>
      <c r="BWZ25" s="771"/>
      <c r="BXA25" s="771"/>
      <c r="BXB25" s="771"/>
      <c r="BXC25" s="771"/>
      <c r="BXD25" s="771"/>
      <c r="BXE25" s="771"/>
      <c r="BXF25" s="771"/>
      <c r="BXG25" s="771"/>
      <c r="BXH25" s="771"/>
      <c r="BXI25" s="771"/>
      <c r="BXJ25" s="771"/>
      <c r="BXK25" s="771"/>
      <c r="BXL25" s="771"/>
      <c r="BXM25" s="771"/>
      <c r="BXN25" s="771"/>
      <c r="BXO25" s="771"/>
      <c r="BXP25" s="771"/>
      <c r="BXQ25" s="771"/>
      <c r="BXR25" s="771"/>
      <c r="BXS25" s="771"/>
      <c r="BXT25" s="771"/>
      <c r="BXU25" s="771"/>
      <c r="BXV25" s="771"/>
      <c r="BXW25" s="771"/>
      <c r="BXX25" s="771"/>
      <c r="BXY25" s="771"/>
      <c r="BXZ25" s="771"/>
      <c r="BYA25" s="771"/>
      <c r="BYB25" s="771"/>
      <c r="BYC25" s="771"/>
      <c r="BYD25" s="771"/>
      <c r="BYE25" s="771"/>
      <c r="BYF25" s="771"/>
      <c r="BYG25" s="771"/>
      <c r="BYH25" s="771"/>
      <c r="BYI25" s="771"/>
      <c r="BYJ25" s="771"/>
      <c r="BYK25" s="771"/>
      <c r="BYL25" s="771"/>
      <c r="BYM25" s="771"/>
      <c r="BYN25" s="771"/>
      <c r="BYO25" s="771"/>
      <c r="BYP25" s="771"/>
      <c r="BYQ25" s="771"/>
      <c r="BYR25" s="771"/>
      <c r="BYS25" s="771"/>
      <c r="BYT25" s="771"/>
      <c r="BYU25" s="771"/>
      <c r="BYV25" s="771"/>
      <c r="BYW25" s="771"/>
      <c r="BYX25" s="771"/>
      <c r="BYY25" s="771"/>
      <c r="BYZ25" s="771"/>
      <c r="BZA25" s="771"/>
      <c r="BZB25" s="771"/>
      <c r="BZC25" s="771"/>
      <c r="BZD25" s="771"/>
      <c r="BZE25" s="771"/>
      <c r="BZF25" s="771"/>
      <c r="BZG25" s="771"/>
      <c r="BZH25" s="771"/>
      <c r="BZI25" s="771"/>
      <c r="BZJ25" s="771"/>
      <c r="BZK25" s="771"/>
      <c r="BZL25" s="771"/>
      <c r="BZM25" s="771"/>
      <c r="BZN25" s="771"/>
      <c r="BZO25" s="771"/>
      <c r="BZP25" s="771"/>
      <c r="BZQ25" s="771"/>
      <c r="BZR25" s="771"/>
      <c r="BZS25" s="771"/>
      <c r="BZT25" s="771"/>
      <c r="BZU25" s="771"/>
      <c r="BZV25" s="771"/>
      <c r="BZW25" s="771"/>
      <c r="BZX25" s="771"/>
      <c r="BZY25" s="771"/>
      <c r="BZZ25" s="771"/>
      <c r="CAA25" s="771"/>
      <c r="CAB25" s="771"/>
      <c r="CAC25" s="771"/>
      <c r="CAD25" s="771"/>
      <c r="CAE25" s="771"/>
      <c r="CAF25" s="771"/>
      <c r="CAG25" s="771"/>
      <c r="CAH25" s="771"/>
      <c r="CAI25" s="771"/>
      <c r="CAJ25" s="771"/>
      <c r="CAK25" s="771"/>
      <c r="CAL25" s="771"/>
      <c r="CAM25" s="771"/>
      <c r="CAN25" s="771"/>
      <c r="CAO25" s="771"/>
      <c r="CAP25" s="771"/>
      <c r="CAQ25" s="771"/>
      <c r="CAR25" s="771"/>
      <c r="CAS25" s="771"/>
      <c r="CAT25" s="771"/>
      <c r="CAU25" s="771"/>
      <c r="CAV25" s="771"/>
      <c r="CAW25" s="771"/>
      <c r="CAX25" s="771"/>
      <c r="CAY25" s="771"/>
      <c r="CAZ25" s="771"/>
      <c r="CBA25" s="771"/>
      <c r="CBB25" s="771"/>
      <c r="CBC25" s="771"/>
      <c r="CBD25" s="771"/>
      <c r="CBE25" s="771"/>
      <c r="CBF25" s="771"/>
      <c r="CBG25" s="771"/>
      <c r="CBH25" s="771"/>
      <c r="CBI25" s="771"/>
      <c r="CBJ25" s="771"/>
      <c r="CBK25" s="771"/>
      <c r="CBL25" s="771"/>
      <c r="CBM25" s="771"/>
      <c r="CBN25" s="771"/>
      <c r="CBO25" s="771"/>
      <c r="CBP25" s="771"/>
      <c r="CBQ25" s="771"/>
      <c r="CBR25" s="771"/>
      <c r="CBS25" s="771"/>
      <c r="CBT25" s="771"/>
      <c r="CBU25" s="771"/>
      <c r="CBV25" s="771"/>
      <c r="CBW25" s="771"/>
      <c r="CBX25" s="771"/>
      <c r="CBY25" s="771"/>
      <c r="CBZ25" s="771"/>
      <c r="CCA25" s="771"/>
      <c r="CCB25" s="771"/>
      <c r="CCC25" s="771"/>
      <c r="CCD25" s="771"/>
      <c r="CCE25" s="771"/>
      <c r="CCF25" s="771"/>
      <c r="CCG25" s="771"/>
      <c r="CCH25" s="771"/>
      <c r="CCI25" s="771"/>
      <c r="CCJ25" s="771"/>
      <c r="CCK25" s="771"/>
      <c r="CCL25" s="771"/>
      <c r="CCM25" s="771"/>
      <c r="CCN25" s="771"/>
      <c r="CCO25" s="771"/>
      <c r="CCP25" s="771"/>
      <c r="CCQ25" s="771"/>
      <c r="CCR25" s="771"/>
      <c r="CCS25" s="771"/>
      <c r="CCT25" s="771"/>
      <c r="CCU25" s="771"/>
      <c r="CCV25" s="771"/>
      <c r="CCW25" s="771"/>
      <c r="CCX25" s="771"/>
      <c r="CCY25" s="771"/>
      <c r="CCZ25" s="771"/>
      <c r="CDA25" s="771"/>
      <c r="CDB25" s="771"/>
      <c r="CDC25" s="771"/>
      <c r="CDD25" s="771"/>
      <c r="CDE25" s="771"/>
      <c r="CDF25" s="771"/>
      <c r="CDG25" s="771"/>
      <c r="CDH25" s="771"/>
      <c r="CDI25" s="771"/>
      <c r="CDJ25" s="771"/>
      <c r="CDK25" s="771"/>
      <c r="CDL25" s="771"/>
      <c r="CDM25" s="771"/>
      <c r="CDN25" s="771"/>
      <c r="CDO25" s="771"/>
      <c r="CDP25" s="771"/>
      <c r="CDQ25" s="771"/>
      <c r="CDR25" s="771"/>
      <c r="CDS25" s="771"/>
      <c r="CDT25" s="771"/>
      <c r="CDU25" s="771"/>
      <c r="CDV25" s="771"/>
      <c r="CDW25" s="771"/>
      <c r="CDX25" s="771"/>
      <c r="CDY25" s="771"/>
      <c r="CDZ25" s="771"/>
      <c r="CEA25" s="771"/>
      <c r="CEB25" s="771"/>
      <c r="CEC25" s="771"/>
      <c r="CED25" s="771"/>
      <c r="CEE25" s="771"/>
      <c r="CEF25" s="771"/>
      <c r="CEG25" s="771"/>
      <c r="CEH25" s="771"/>
      <c r="CEI25" s="771"/>
      <c r="CEJ25" s="771"/>
      <c r="CEK25" s="771"/>
      <c r="CEL25" s="771"/>
      <c r="CEM25" s="771"/>
      <c r="CEN25" s="771"/>
      <c r="CEO25" s="771"/>
      <c r="CEP25" s="771"/>
      <c r="CEQ25" s="771"/>
      <c r="CER25" s="771"/>
      <c r="CES25" s="771"/>
      <c r="CET25" s="771"/>
      <c r="CEU25" s="771"/>
      <c r="CEV25" s="771"/>
      <c r="CEW25" s="771"/>
      <c r="CEX25" s="771"/>
      <c r="CEY25" s="771"/>
      <c r="CEZ25" s="771"/>
      <c r="CFA25" s="771"/>
      <c r="CFB25" s="771"/>
      <c r="CFC25" s="771"/>
      <c r="CFD25" s="771"/>
      <c r="CFE25" s="771"/>
      <c r="CFF25" s="771"/>
      <c r="CFG25" s="771"/>
      <c r="CFH25" s="771"/>
      <c r="CFI25" s="771"/>
      <c r="CFJ25" s="771"/>
      <c r="CFK25" s="771"/>
      <c r="CFL25" s="771"/>
      <c r="CFM25" s="771"/>
      <c r="CFN25" s="771"/>
      <c r="CFO25" s="771"/>
      <c r="CFP25" s="771"/>
      <c r="CFQ25" s="771"/>
      <c r="CFR25" s="771"/>
      <c r="CFS25" s="771"/>
      <c r="CFT25" s="771"/>
      <c r="CFU25" s="771"/>
      <c r="CFV25" s="771"/>
      <c r="CFW25" s="771"/>
      <c r="CFX25" s="771"/>
      <c r="CFY25" s="771"/>
      <c r="CFZ25" s="771"/>
      <c r="CGA25" s="771"/>
      <c r="CGB25" s="771"/>
      <c r="CGC25" s="771"/>
      <c r="CGD25" s="771"/>
      <c r="CGE25" s="771"/>
      <c r="CGF25" s="771"/>
      <c r="CGG25" s="771"/>
      <c r="CGH25" s="771"/>
      <c r="CGI25" s="771"/>
      <c r="CGJ25" s="771"/>
      <c r="CGK25" s="771"/>
      <c r="CGL25" s="771"/>
      <c r="CGM25" s="771"/>
      <c r="CGN25" s="771"/>
      <c r="CGO25" s="771"/>
      <c r="CGP25" s="771"/>
      <c r="CGQ25" s="771"/>
      <c r="CGR25" s="771"/>
      <c r="CGS25" s="771"/>
      <c r="CGT25" s="771"/>
      <c r="CGU25" s="771"/>
      <c r="CGV25" s="771"/>
      <c r="CGW25" s="771"/>
      <c r="CGX25" s="771"/>
      <c r="CGY25" s="771"/>
      <c r="CGZ25" s="771"/>
      <c r="CHA25" s="771"/>
      <c r="CHB25" s="771"/>
      <c r="CHC25" s="771"/>
      <c r="CHD25" s="771"/>
      <c r="CHE25" s="771"/>
      <c r="CHF25" s="771"/>
      <c r="CHG25" s="771"/>
      <c r="CHH25" s="771"/>
      <c r="CHI25" s="771"/>
      <c r="CHJ25" s="771"/>
      <c r="CHK25" s="771"/>
      <c r="CHL25" s="771"/>
      <c r="CHM25" s="771"/>
      <c r="CHN25" s="771"/>
      <c r="CHO25" s="771"/>
      <c r="CHP25" s="771"/>
      <c r="CHQ25" s="771"/>
      <c r="CHR25" s="771"/>
      <c r="CHS25" s="771"/>
      <c r="CHT25" s="771"/>
      <c r="CHU25" s="771"/>
      <c r="CHV25" s="771"/>
      <c r="CHW25" s="771"/>
      <c r="CHX25" s="771"/>
      <c r="CHY25" s="771"/>
      <c r="CHZ25" s="771"/>
      <c r="CIA25" s="771"/>
      <c r="CIB25" s="771"/>
      <c r="CIC25" s="771"/>
      <c r="CID25" s="771"/>
      <c r="CIE25" s="771"/>
      <c r="CIF25" s="771"/>
      <c r="CIG25" s="771"/>
      <c r="CIH25" s="771"/>
      <c r="CII25" s="771"/>
      <c r="CIJ25" s="771"/>
      <c r="CIK25" s="771"/>
      <c r="CIL25" s="771"/>
      <c r="CIM25" s="771"/>
      <c r="CIN25" s="771"/>
      <c r="CIO25" s="771"/>
      <c r="CIP25" s="771"/>
      <c r="CIQ25" s="771"/>
      <c r="CIR25" s="771"/>
      <c r="CIS25" s="771"/>
      <c r="CIT25" s="771"/>
      <c r="CIU25" s="771"/>
      <c r="CIV25" s="771"/>
      <c r="CIW25" s="771"/>
      <c r="CIX25" s="771"/>
      <c r="CIY25" s="771"/>
      <c r="CIZ25" s="771"/>
      <c r="CJA25" s="771"/>
      <c r="CJB25" s="771"/>
      <c r="CJC25" s="771"/>
      <c r="CJD25" s="771"/>
      <c r="CJE25" s="771"/>
      <c r="CJF25" s="771"/>
      <c r="CJG25" s="771"/>
      <c r="CJH25" s="771"/>
      <c r="CJI25" s="771"/>
      <c r="CJJ25" s="771"/>
      <c r="CJK25" s="771"/>
      <c r="CJL25" s="771"/>
      <c r="CJM25" s="771"/>
      <c r="CJN25" s="771"/>
      <c r="CJO25" s="771"/>
      <c r="CJP25" s="771"/>
      <c r="CJQ25" s="771"/>
      <c r="CJR25" s="771"/>
      <c r="CJS25" s="771"/>
      <c r="CJT25" s="771"/>
      <c r="CJU25" s="771"/>
      <c r="CJV25" s="771"/>
      <c r="CJW25" s="771"/>
      <c r="CJX25" s="771"/>
      <c r="CJY25" s="771"/>
      <c r="CJZ25" s="771"/>
      <c r="CKA25" s="771"/>
      <c r="CKB25" s="771"/>
      <c r="CKC25" s="771"/>
      <c r="CKD25" s="771"/>
      <c r="CKE25" s="771"/>
      <c r="CKF25" s="771"/>
      <c r="CKG25" s="771"/>
      <c r="CKH25" s="771"/>
      <c r="CKI25" s="771"/>
      <c r="CKJ25" s="771"/>
      <c r="CKK25" s="771"/>
      <c r="CKL25" s="771"/>
      <c r="CKM25" s="771"/>
      <c r="CKN25" s="771"/>
      <c r="CKO25" s="771"/>
      <c r="CKP25" s="771"/>
      <c r="CKQ25" s="771"/>
      <c r="CKR25" s="771"/>
      <c r="CKS25" s="771"/>
      <c r="CKT25" s="771"/>
      <c r="CKU25" s="771"/>
      <c r="CKV25" s="771"/>
      <c r="CKW25" s="771"/>
      <c r="CKX25" s="771"/>
      <c r="CKY25" s="771"/>
      <c r="CKZ25" s="771"/>
      <c r="CLA25" s="771"/>
      <c r="CLB25" s="771"/>
      <c r="CLC25" s="771"/>
      <c r="CLD25" s="771"/>
      <c r="CLE25" s="771"/>
      <c r="CLF25" s="771"/>
      <c r="CLG25" s="771"/>
      <c r="CLH25" s="771"/>
      <c r="CLI25" s="771"/>
      <c r="CLJ25" s="771"/>
      <c r="CLK25" s="771"/>
      <c r="CLL25" s="771"/>
      <c r="CLM25" s="771"/>
      <c r="CLN25" s="771"/>
      <c r="CLO25" s="771"/>
      <c r="CLP25" s="771"/>
      <c r="CLQ25" s="771"/>
      <c r="CLR25" s="771"/>
      <c r="CLS25" s="771"/>
      <c r="CLT25" s="771"/>
      <c r="CLU25" s="771"/>
      <c r="CLV25" s="771"/>
      <c r="CLW25" s="771"/>
      <c r="CLX25" s="771"/>
      <c r="CLY25" s="771"/>
      <c r="CLZ25" s="771"/>
      <c r="CMA25" s="771"/>
      <c r="CMB25" s="771"/>
      <c r="CMC25" s="771"/>
      <c r="CMD25" s="771"/>
      <c r="CME25" s="771"/>
      <c r="CMF25" s="771"/>
      <c r="CMG25" s="771"/>
      <c r="CMH25" s="771"/>
      <c r="CMI25" s="771"/>
      <c r="CMJ25" s="771"/>
      <c r="CMK25" s="771"/>
      <c r="CML25" s="771"/>
      <c r="CMM25" s="771"/>
      <c r="CMN25" s="771"/>
      <c r="CMO25" s="771"/>
      <c r="CMP25" s="771"/>
      <c r="CMQ25" s="771"/>
      <c r="CMR25" s="771"/>
      <c r="CMS25" s="771"/>
      <c r="CMT25" s="771"/>
      <c r="CMU25" s="771"/>
      <c r="CMV25" s="771"/>
      <c r="CMW25" s="771"/>
      <c r="CMX25" s="771"/>
      <c r="CMY25" s="771"/>
      <c r="CMZ25" s="771"/>
      <c r="CNA25" s="771"/>
      <c r="CNB25" s="771"/>
      <c r="CNC25" s="771"/>
      <c r="CND25" s="771"/>
      <c r="CNE25" s="771"/>
      <c r="CNF25" s="771"/>
      <c r="CNG25" s="771"/>
      <c r="CNH25" s="771"/>
      <c r="CNI25" s="771"/>
      <c r="CNJ25" s="771"/>
      <c r="CNK25" s="771"/>
      <c r="CNL25" s="771"/>
      <c r="CNM25" s="771"/>
      <c r="CNN25" s="771"/>
      <c r="CNO25" s="771"/>
      <c r="CNP25" s="771"/>
      <c r="CNQ25" s="771"/>
      <c r="CNR25" s="771"/>
      <c r="CNS25" s="771"/>
      <c r="CNT25" s="771"/>
      <c r="CNU25" s="771"/>
      <c r="CNV25" s="771"/>
      <c r="CNW25" s="771"/>
      <c r="CNX25" s="771"/>
      <c r="CNY25" s="771"/>
      <c r="CNZ25" s="771"/>
      <c r="COA25" s="771"/>
      <c r="COB25" s="771"/>
      <c r="COC25" s="771"/>
      <c r="COD25" s="771"/>
      <c r="COE25" s="771"/>
      <c r="COF25" s="771"/>
      <c r="COG25" s="771"/>
      <c r="COH25" s="771"/>
      <c r="COI25" s="771"/>
      <c r="COJ25" s="771"/>
      <c r="COK25" s="771"/>
      <c r="COL25" s="771"/>
      <c r="COM25" s="771"/>
      <c r="CON25" s="771"/>
      <c r="COO25" s="771"/>
      <c r="COP25" s="771"/>
      <c r="COQ25" s="771"/>
      <c r="COR25" s="771"/>
      <c r="COS25" s="771"/>
      <c r="COT25" s="771"/>
      <c r="COU25" s="771"/>
      <c r="COV25" s="771"/>
      <c r="COW25" s="771"/>
      <c r="COX25" s="771"/>
      <c r="COY25" s="771"/>
      <c r="COZ25" s="771"/>
      <c r="CPA25" s="771"/>
      <c r="CPB25" s="771"/>
      <c r="CPC25" s="771"/>
      <c r="CPD25" s="771"/>
      <c r="CPE25" s="771"/>
      <c r="CPF25" s="771"/>
      <c r="CPG25" s="771"/>
      <c r="CPH25" s="771"/>
      <c r="CPI25" s="771"/>
      <c r="CPJ25" s="771"/>
      <c r="CPK25" s="771"/>
      <c r="CPL25" s="771"/>
      <c r="CPM25" s="771"/>
      <c r="CPN25" s="771"/>
      <c r="CPO25" s="771"/>
      <c r="CPP25" s="771"/>
      <c r="CPQ25" s="771"/>
      <c r="CPR25" s="771"/>
      <c r="CPS25" s="771"/>
      <c r="CPT25" s="771"/>
      <c r="CPU25" s="771"/>
      <c r="CPV25" s="771"/>
      <c r="CPW25" s="771"/>
      <c r="CPX25" s="771"/>
      <c r="CPY25" s="771"/>
      <c r="CPZ25" s="771"/>
      <c r="CQA25" s="771"/>
      <c r="CQB25" s="771"/>
      <c r="CQC25" s="771"/>
      <c r="CQD25" s="771"/>
      <c r="CQE25" s="771"/>
      <c r="CQF25" s="771"/>
      <c r="CQG25" s="771"/>
      <c r="CQH25" s="771"/>
      <c r="CQI25" s="771"/>
      <c r="CQJ25" s="771"/>
      <c r="CQK25" s="771"/>
      <c r="CQL25" s="771"/>
      <c r="CQM25" s="771"/>
      <c r="CQN25" s="771"/>
      <c r="CQO25" s="771"/>
      <c r="CQP25" s="771"/>
      <c r="CQQ25" s="771"/>
      <c r="CQR25" s="771"/>
      <c r="CQS25" s="771"/>
      <c r="CQT25" s="771"/>
      <c r="CQU25" s="771"/>
      <c r="CQV25" s="771"/>
      <c r="CQW25" s="771"/>
      <c r="CQX25" s="771"/>
      <c r="CQY25" s="771"/>
      <c r="CQZ25" s="771"/>
      <c r="CRA25" s="771"/>
      <c r="CRB25" s="771"/>
      <c r="CRC25" s="771"/>
      <c r="CRD25" s="771"/>
      <c r="CRE25" s="771"/>
      <c r="CRF25" s="771"/>
      <c r="CRG25" s="771"/>
      <c r="CRH25" s="771"/>
      <c r="CRI25" s="771"/>
      <c r="CRJ25" s="771"/>
      <c r="CRK25" s="771"/>
      <c r="CRL25" s="771"/>
      <c r="CRM25" s="771"/>
      <c r="CRN25" s="771"/>
      <c r="CRO25" s="771"/>
      <c r="CRP25" s="771"/>
      <c r="CRQ25" s="771"/>
      <c r="CRR25" s="771"/>
      <c r="CRS25" s="771"/>
      <c r="CRT25" s="771"/>
      <c r="CRU25" s="771"/>
      <c r="CRV25" s="771"/>
      <c r="CRW25" s="771"/>
      <c r="CRX25" s="771"/>
      <c r="CRY25" s="771"/>
      <c r="CRZ25" s="771"/>
      <c r="CSA25" s="771"/>
      <c r="CSB25" s="771"/>
      <c r="CSC25" s="771"/>
      <c r="CSD25" s="771"/>
      <c r="CSE25" s="771"/>
      <c r="CSF25" s="771"/>
      <c r="CSG25" s="771"/>
      <c r="CSH25" s="771"/>
      <c r="CSI25" s="771"/>
      <c r="CSJ25" s="771"/>
      <c r="CSK25" s="771"/>
      <c r="CSL25" s="771"/>
      <c r="CSM25" s="771"/>
      <c r="CSN25" s="771"/>
      <c r="CSO25" s="771"/>
      <c r="CSP25" s="771"/>
      <c r="CSQ25" s="771"/>
      <c r="CSR25" s="771"/>
      <c r="CSS25" s="771"/>
      <c r="CST25" s="771"/>
      <c r="CSU25" s="771"/>
      <c r="CSV25" s="771"/>
      <c r="CSW25" s="771"/>
      <c r="CSX25" s="771"/>
      <c r="CSY25" s="771"/>
      <c r="CSZ25" s="771"/>
      <c r="CTA25" s="771"/>
      <c r="CTB25" s="771"/>
      <c r="CTC25" s="771"/>
      <c r="CTD25" s="771"/>
      <c r="CTE25" s="771"/>
      <c r="CTF25" s="771"/>
      <c r="CTG25" s="771"/>
      <c r="CTH25" s="771"/>
      <c r="CTI25" s="771"/>
      <c r="CTJ25" s="771"/>
      <c r="CTK25" s="771"/>
      <c r="CTL25" s="771"/>
      <c r="CTM25" s="771"/>
      <c r="CTN25" s="771"/>
      <c r="CTO25" s="771"/>
      <c r="CTP25" s="771"/>
      <c r="CTQ25" s="771"/>
      <c r="CTR25" s="771"/>
      <c r="CTS25" s="771"/>
      <c r="CTT25" s="771"/>
      <c r="CTU25" s="771"/>
      <c r="CTV25" s="771"/>
      <c r="CTW25" s="771"/>
      <c r="CTX25" s="771"/>
      <c r="CTY25" s="771"/>
      <c r="CTZ25" s="771"/>
      <c r="CUA25" s="771"/>
      <c r="CUB25" s="771"/>
      <c r="CUC25" s="771"/>
      <c r="CUD25" s="771"/>
      <c r="CUE25" s="771"/>
      <c r="CUF25" s="771"/>
      <c r="CUG25" s="771"/>
      <c r="CUH25" s="771"/>
      <c r="CUI25" s="771"/>
      <c r="CUJ25" s="771"/>
      <c r="CUK25" s="771"/>
      <c r="CUL25" s="771"/>
      <c r="CUM25" s="771"/>
      <c r="CUN25" s="771"/>
      <c r="CUO25" s="771"/>
      <c r="CUP25" s="771"/>
      <c r="CUQ25" s="771"/>
      <c r="CUR25" s="771"/>
      <c r="CUS25" s="771"/>
      <c r="CUT25" s="771"/>
      <c r="CUU25" s="771"/>
      <c r="CUV25" s="771"/>
      <c r="CUW25" s="771"/>
      <c r="CUX25" s="771"/>
      <c r="CUY25" s="771"/>
      <c r="CUZ25" s="771"/>
      <c r="CVA25" s="771"/>
      <c r="CVB25" s="771"/>
      <c r="CVC25" s="771"/>
      <c r="CVD25" s="771"/>
      <c r="CVE25" s="771"/>
      <c r="CVF25" s="771"/>
      <c r="CVG25" s="771"/>
      <c r="CVH25" s="771"/>
      <c r="CVI25" s="771"/>
      <c r="CVJ25" s="771"/>
      <c r="CVK25" s="771"/>
      <c r="CVL25" s="771"/>
      <c r="CVM25" s="771"/>
      <c r="CVN25" s="771"/>
      <c r="CVO25" s="771"/>
      <c r="CVP25" s="771"/>
      <c r="CVQ25" s="771"/>
      <c r="CVR25" s="771"/>
      <c r="CVS25" s="771"/>
      <c r="CVT25" s="771"/>
      <c r="CVU25" s="771"/>
      <c r="CVV25" s="771"/>
      <c r="CVW25" s="771"/>
      <c r="CVX25" s="771"/>
      <c r="CVY25" s="771"/>
      <c r="CVZ25" s="771"/>
      <c r="CWA25" s="771"/>
      <c r="CWB25" s="771"/>
      <c r="CWC25" s="771"/>
      <c r="CWD25" s="771"/>
      <c r="CWE25" s="771"/>
      <c r="CWF25" s="771"/>
      <c r="CWG25" s="771"/>
      <c r="CWH25" s="771"/>
      <c r="CWI25" s="771"/>
      <c r="CWJ25" s="771"/>
      <c r="CWK25" s="771"/>
      <c r="CWL25" s="771"/>
      <c r="CWM25" s="771"/>
      <c r="CWN25" s="771"/>
      <c r="CWO25" s="771"/>
      <c r="CWP25" s="771"/>
      <c r="CWQ25" s="771"/>
      <c r="CWR25" s="771"/>
      <c r="CWS25" s="771"/>
      <c r="CWT25" s="771"/>
      <c r="CWU25" s="771"/>
      <c r="CWV25" s="771"/>
      <c r="CWW25" s="771"/>
      <c r="CWX25" s="771"/>
      <c r="CWY25" s="771"/>
      <c r="CWZ25" s="771"/>
      <c r="CXA25" s="771"/>
      <c r="CXB25" s="771"/>
      <c r="CXC25" s="771"/>
      <c r="CXD25" s="771"/>
      <c r="CXE25" s="771"/>
      <c r="CXF25" s="771"/>
      <c r="CXG25" s="771"/>
      <c r="CXH25" s="771"/>
      <c r="CXI25" s="771"/>
      <c r="CXJ25" s="771"/>
      <c r="CXK25" s="771"/>
      <c r="CXL25" s="771"/>
      <c r="CXM25" s="771"/>
      <c r="CXN25" s="771"/>
      <c r="CXO25" s="771"/>
      <c r="CXP25" s="771"/>
      <c r="CXQ25" s="771"/>
      <c r="CXR25" s="771"/>
      <c r="CXS25" s="771"/>
      <c r="CXT25" s="771"/>
      <c r="CXU25" s="771"/>
      <c r="CXV25" s="771"/>
      <c r="CXW25" s="771"/>
      <c r="CXX25" s="771"/>
      <c r="CXY25" s="771"/>
      <c r="CXZ25" s="771"/>
      <c r="CYA25" s="771"/>
      <c r="CYB25" s="771"/>
      <c r="CYC25" s="771"/>
      <c r="CYD25" s="771"/>
      <c r="CYE25" s="771"/>
      <c r="CYF25" s="771"/>
      <c r="CYG25" s="771"/>
      <c r="CYH25" s="771"/>
      <c r="CYI25" s="771"/>
      <c r="CYJ25" s="771"/>
      <c r="CYK25" s="771"/>
      <c r="CYL25" s="771"/>
      <c r="CYM25" s="771"/>
      <c r="CYN25" s="771"/>
      <c r="CYO25" s="771"/>
      <c r="CYP25" s="771"/>
      <c r="CYQ25" s="771"/>
      <c r="CYR25" s="771"/>
      <c r="CYS25" s="771"/>
      <c r="CYT25" s="771"/>
      <c r="CYU25" s="771"/>
      <c r="CYV25" s="771"/>
      <c r="CYW25" s="771"/>
      <c r="CYX25" s="771"/>
      <c r="CYY25" s="771"/>
      <c r="CYZ25" s="771"/>
      <c r="CZA25" s="771"/>
      <c r="CZB25" s="771"/>
      <c r="CZC25" s="771"/>
      <c r="CZD25" s="771"/>
      <c r="CZE25" s="771"/>
      <c r="CZF25" s="771"/>
      <c r="CZG25" s="771"/>
      <c r="CZH25" s="771"/>
      <c r="CZI25" s="771"/>
      <c r="CZJ25" s="771"/>
      <c r="CZK25" s="771"/>
      <c r="CZL25" s="771"/>
      <c r="CZM25" s="771"/>
      <c r="CZN25" s="771"/>
      <c r="CZO25" s="771"/>
      <c r="CZP25" s="771"/>
      <c r="CZQ25" s="771"/>
      <c r="CZR25" s="771"/>
      <c r="CZS25" s="771"/>
      <c r="CZT25" s="771"/>
      <c r="CZU25" s="771"/>
      <c r="CZV25" s="771"/>
      <c r="CZW25" s="771"/>
      <c r="CZX25" s="771"/>
      <c r="CZY25" s="771"/>
      <c r="CZZ25" s="771"/>
      <c r="DAA25" s="771"/>
      <c r="DAB25" s="771"/>
      <c r="DAC25" s="771"/>
      <c r="DAD25" s="771"/>
      <c r="DAE25" s="771"/>
      <c r="DAF25" s="771"/>
      <c r="DAG25" s="771"/>
      <c r="DAH25" s="771"/>
      <c r="DAI25" s="771"/>
      <c r="DAJ25" s="771"/>
      <c r="DAK25" s="771"/>
      <c r="DAL25" s="771"/>
      <c r="DAM25" s="771"/>
      <c r="DAN25" s="771"/>
      <c r="DAO25" s="771"/>
      <c r="DAP25" s="771"/>
      <c r="DAQ25" s="771"/>
      <c r="DAR25" s="771"/>
      <c r="DAS25" s="771"/>
      <c r="DAT25" s="771"/>
      <c r="DAU25" s="771"/>
      <c r="DAV25" s="771"/>
      <c r="DAW25" s="771"/>
      <c r="DAX25" s="771"/>
      <c r="DAY25" s="771"/>
      <c r="DAZ25" s="771"/>
      <c r="DBA25" s="771"/>
      <c r="DBB25" s="771"/>
      <c r="DBC25" s="771"/>
      <c r="DBD25" s="771"/>
      <c r="DBE25" s="771"/>
      <c r="DBF25" s="771"/>
      <c r="DBG25" s="771"/>
      <c r="DBH25" s="771"/>
      <c r="DBI25" s="771"/>
      <c r="DBJ25" s="771"/>
      <c r="DBK25" s="771"/>
      <c r="DBL25" s="771"/>
      <c r="DBM25" s="771"/>
      <c r="DBN25" s="771"/>
      <c r="DBO25" s="771"/>
      <c r="DBP25" s="771"/>
      <c r="DBQ25" s="771"/>
      <c r="DBR25" s="771"/>
      <c r="DBS25" s="771"/>
      <c r="DBT25" s="771"/>
      <c r="DBU25" s="771"/>
      <c r="DBV25" s="771"/>
      <c r="DBW25" s="771"/>
      <c r="DBX25" s="771"/>
      <c r="DBY25" s="771"/>
      <c r="DBZ25" s="771"/>
      <c r="DCA25" s="771"/>
      <c r="DCB25" s="771"/>
      <c r="DCC25" s="771"/>
      <c r="DCD25" s="771"/>
      <c r="DCE25" s="771"/>
      <c r="DCF25" s="771"/>
      <c r="DCG25" s="771"/>
      <c r="DCH25" s="771"/>
      <c r="DCI25" s="771"/>
      <c r="DCJ25" s="771"/>
      <c r="DCK25" s="771"/>
      <c r="DCL25" s="771"/>
      <c r="DCM25" s="771"/>
      <c r="DCN25" s="771"/>
      <c r="DCO25" s="771"/>
      <c r="DCP25" s="771"/>
      <c r="DCQ25" s="771"/>
      <c r="DCR25" s="771"/>
      <c r="DCS25" s="771"/>
      <c r="DCT25" s="771"/>
      <c r="DCU25" s="771"/>
      <c r="DCV25" s="771"/>
      <c r="DCW25" s="771"/>
      <c r="DCX25" s="771"/>
      <c r="DCY25" s="771"/>
      <c r="DCZ25" s="771"/>
      <c r="DDA25" s="771"/>
      <c r="DDB25" s="771"/>
      <c r="DDC25" s="771"/>
      <c r="DDD25" s="771"/>
      <c r="DDE25" s="771"/>
      <c r="DDF25" s="771"/>
      <c r="DDG25" s="771"/>
      <c r="DDH25" s="771"/>
      <c r="DDI25" s="771"/>
      <c r="DDJ25" s="771"/>
      <c r="DDK25" s="771"/>
      <c r="DDL25" s="771"/>
      <c r="DDM25" s="771"/>
      <c r="DDN25" s="771"/>
      <c r="DDO25" s="771"/>
      <c r="DDP25" s="771"/>
      <c r="DDQ25" s="771"/>
      <c r="DDR25" s="771"/>
      <c r="DDS25" s="771"/>
      <c r="DDT25" s="771"/>
      <c r="DDU25" s="771"/>
      <c r="DDV25" s="771"/>
      <c r="DDW25" s="771"/>
      <c r="DDX25" s="771"/>
      <c r="DDY25" s="771"/>
      <c r="DDZ25" s="771"/>
      <c r="DEA25" s="771"/>
      <c r="DEB25" s="771"/>
      <c r="DEC25" s="771"/>
      <c r="DED25" s="771"/>
      <c r="DEE25" s="771"/>
      <c r="DEF25" s="771"/>
      <c r="DEG25" s="771"/>
      <c r="DEH25" s="771"/>
      <c r="DEI25" s="771"/>
      <c r="DEJ25" s="771"/>
      <c r="DEK25" s="771"/>
      <c r="DEL25" s="771"/>
      <c r="DEM25" s="771"/>
      <c r="DEN25" s="771"/>
      <c r="DEO25" s="771"/>
      <c r="DEP25" s="771"/>
      <c r="DEQ25" s="771"/>
      <c r="DER25" s="771"/>
      <c r="DES25" s="771"/>
      <c r="DET25" s="771"/>
      <c r="DEU25" s="771"/>
      <c r="DEV25" s="771"/>
      <c r="DEW25" s="771"/>
      <c r="DEX25" s="771"/>
      <c r="DEY25" s="771"/>
      <c r="DEZ25" s="771"/>
      <c r="DFA25" s="771"/>
      <c r="DFB25" s="771"/>
      <c r="DFC25" s="771"/>
      <c r="DFD25" s="771"/>
      <c r="DFE25" s="771"/>
      <c r="DFF25" s="771"/>
      <c r="DFG25" s="771"/>
      <c r="DFH25" s="771"/>
      <c r="DFI25" s="771"/>
      <c r="DFJ25" s="771"/>
      <c r="DFK25" s="771"/>
      <c r="DFL25" s="771"/>
      <c r="DFM25" s="771"/>
      <c r="DFN25" s="771"/>
      <c r="DFO25" s="771"/>
      <c r="DFP25" s="771"/>
      <c r="DFQ25" s="771"/>
      <c r="DFR25" s="771"/>
      <c r="DFS25" s="771"/>
      <c r="DFT25" s="771"/>
      <c r="DFU25" s="771"/>
      <c r="DFV25" s="771"/>
      <c r="DFW25" s="771"/>
      <c r="DFX25" s="771"/>
      <c r="DFY25" s="771"/>
      <c r="DFZ25" s="771"/>
      <c r="DGA25" s="771"/>
      <c r="DGB25" s="771"/>
      <c r="DGC25" s="771"/>
      <c r="DGD25" s="771"/>
      <c r="DGE25" s="771"/>
      <c r="DGF25" s="771"/>
      <c r="DGG25" s="771"/>
      <c r="DGH25" s="771"/>
      <c r="DGI25" s="771"/>
      <c r="DGJ25" s="771"/>
      <c r="DGK25" s="771"/>
      <c r="DGL25" s="771"/>
      <c r="DGM25" s="771"/>
      <c r="DGN25" s="771"/>
      <c r="DGO25" s="771"/>
      <c r="DGP25" s="771"/>
      <c r="DGQ25" s="771"/>
      <c r="DGR25" s="771"/>
      <c r="DGS25" s="771"/>
      <c r="DGT25" s="771"/>
      <c r="DGU25" s="771"/>
      <c r="DGV25" s="771"/>
      <c r="DGW25" s="771"/>
      <c r="DGX25" s="771"/>
      <c r="DGY25" s="771"/>
      <c r="DGZ25" s="771"/>
      <c r="DHA25" s="771"/>
      <c r="DHB25" s="771"/>
      <c r="DHC25" s="771"/>
      <c r="DHD25" s="771"/>
      <c r="DHE25" s="771"/>
      <c r="DHF25" s="771"/>
      <c r="DHG25" s="771"/>
      <c r="DHH25" s="771"/>
      <c r="DHI25" s="771"/>
      <c r="DHJ25" s="771"/>
      <c r="DHK25" s="771"/>
      <c r="DHL25" s="771"/>
      <c r="DHM25" s="771"/>
      <c r="DHN25" s="771"/>
      <c r="DHO25" s="771"/>
      <c r="DHP25" s="771"/>
      <c r="DHQ25" s="771"/>
      <c r="DHR25" s="771"/>
      <c r="DHS25" s="771"/>
      <c r="DHT25" s="771"/>
      <c r="DHU25" s="771"/>
      <c r="DHV25" s="771"/>
      <c r="DHW25" s="771"/>
      <c r="DHX25" s="771"/>
      <c r="DHY25" s="771"/>
      <c r="DHZ25" s="771"/>
      <c r="DIA25" s="771"/>
      <c r="DIB25" s="771"/>
      <c r="DIC25" s="771"/>
      <c r="DID25" s="771"/>
      <c r="DIE25" s="771"/>
      <c r="DIF25" s="771"/>
      <c r="DIG25" s="771"/>
      <c r="DIH25" s="771"/>
      <c r="DII25" s="771"/>
      <c r="DIJ25" s="771"/>
      <c r="DIK25" s="771"/>
      <c r="DIL25" s="771"/>
      <c r="DIM25" s="771"/>
      <c r="DIN25" s="771"/>
      <c r="DIO25" s="771"/>
      <c r="DIP25" s="771"/>
      <c r="DIQ25" s="771"/>
      <c r="DIR25" s="771"/>
      <c r="DIS25" s="771"/>
      <c r="DIT25" s="771"/>
      <c r="DIU25" s="771"/>
      <c r="DIV25" s="771"/>
      <c r="DIW25" s="771"/>
      <c r="DIX25" s="771"/>
      <c r="DIY25" s="771"/>
      <c r="DIZ25" s="771"/>
      <c r="DJA25" s="771"/>
      <c r="DJB25" s="771"/>
      <c r="DJC25" s="771"/>
      <c r="DJD25" s="771"/>
      <c r="DJE25" s="771"/>
      <c r="DJF25" s="771"/>
      <c r="DJG25" s="771"/>
      <c r="DJH25" s="771"/>
      <c r="DJI25" s="771"/>
      <c r="DJJ25" s="771"/>
      <c r="DJK25" s="771"/>
      <c r="DJL25" s="771"/>
      <c r="DJM25" s="771"/>
      <c r="DJN25" s="771"/>
      <c r="DJO25" s="771"/>
      <c r="DJP25" s="771"/>
      <c r="DJQ25" s="771"/>
      <c r="DJR25" s="771"/>
      <c r="DJS25" s="771"/>
      <c r="DJT25" s="771"/>
      <c r="DJU25" s="771"/>
      <c r="DJV25" s="771"/>
      <c r="DJW25" s="771"/>
      <c r="DJX25" s="771"/>
      <c r="DJY25" s="771"/>
      <c r="DJZ25" s="771"/>
      <c r="DKA25" s="771"/>
      <c r="DKB25" s="771"/>
      <c r="DKC25" s="771"/>
      <c r="DKD25" s="771"/>
      <c r="DKE25" s="771"/>
      <c r="DKF25" s="771"/>
      <c r="DKG25" s="771"/>
      <c r="DKH25" s="771"/>
      <c r="DKI25" s="771"/>
      <c r="DKJ25" s="771"/>
      <c r="DKK25" s="771"/>
      <c r="DKL25" s="771"/>
      <c r="DKM25" s="771"/>
      <c r="DKN25" s="771"/>
      <c r="DKO25" s="771"/>
      <c r="DKP25" s="771"/>
      <c r="DKQ25" s="771"/>
      <c r="DKR25" s="771"/>
      <c r="DKS25" s="771"/>
      <c r="DKT25" s="771"/>
      <c r="DKU25" s="771"/>
      <c r="DKV25" s="771"/>
      <c r="DKW25" s="771"/>
      <c r="DKX25" s="771"/>
      <c r="DKY25" s="771"/>
      <c r="DKZ25" s="771"/>
      <c r="DLA25" s="771"/>
      <c r="DLB25" s="771"/>
      <c r="DLC25" s="771"/>
      <c r="DLD25" s="771"/>
      <c r="DLE25" s="771"/>
      <c r="DLF25" s="771"/>
      <c r="DLG25" s="771"/>
      <c r="DLH25" s="771"/>
      <c r="DLI25" s="771"/>
      <c r="DLJ25" s="771"/>
      <c r="DLK25" s="771"/>
      <c r="DLL25" s="771"/>
      <c r="DLM25" s="771"/>
      <c r="DLN25" s="771"/>
      <c r="DLO25" s="771"/>
      <c r="DLP25" s="771"/>
      <c r="DLQ25" s="771"/>
      <c r="DLR25" s="771"/>
      <c r="DLS25" s="771"/>
      <c r="DLT25" s="771"/>
      <c r="DLU25" s="771"/>
      <c r="DLV25" s="771"/>
      <c r="DLW25" s="771"/>
      <c r="DLX25" s="771"/>
      <c r="DLY25" s="771"/>
      <c r="DLZ25" s="771"/>
      <c r="DMA25" s="771"/>
      <c r="DMB25" s="771"/>
      <c r="DMC25" s="771"/>
      <c r="DMD25" s="771"/>
      <c r="DME25" s="771"/>
      <c r="DMF25" s="771"/>
      <c r="DMG25" s="771"/>
      <c r="DMH25" s="771"/>
      <c r="DMI25" s="771"/>
      <c r="DMJ25" s="771"/>
      <c r="DMK25" s="771"/>
      <c r="DML25" s="771"/>
      <c r="DMM25" s="771"/>
      <c r="DMN25" s="771"/>
      <c r="DMO25" s="771"/>
      <c r="DMP25" s="771"/>
      <c r="DMQ25" s="771"/>
      <c r="DMR25" s="771"/>
      <c r="DMS25" s="771"/>
      <c r="DMT25" s="771"/>
      <c r="DMU25" s="771"/>
      <c r="DMV25" s="771"/>
      <c r="DMW25" s="771"/>
      <c r="DMX25" s="771"/>
      <c r="DMY25" s="771"/>
      <c r="DMZ25" s="771"/>
      <c r="DNA25" s="771"/>
      <c r="DNB25" s="771"/>
      <c r="DNC25" s="771"/>
      <c r="DND25" s="771"/>
      <c r="DNE25" s="771"/>
      <c r="DNF25" s="771"/>
      <c r="DNG25" s="771"/>
      <c r="DNH25" s="771"/>
      <c r="DNI25" s="771"/>
      <c r="DNJ25" s="771"/>
      <c r="DNK25" s="771"/>
      <c r="DNL25" s="771"/>
      <c r="DNM25" s="771"/>
      <c r="DNN25" s="771"/>
      <c r="DNO25" s="771"/>
      <c r="DNP25" s="771"/>
      <c r="DNQ25" s="771"/>
      <c r="DNR25" s="771"/>
      <c r="DNS25" s="771"/>
      <c r="DNT25" s="771"/>
      <c r="DNU25" s="771"/>
      <c r="DNV25" s="771"/>
      <c r="DNW25" s="771"/>
      <c r="DNX25" s="771"/>
      <c r="DNY25" s="771"/>
      <c r="DNZ25" s="771"/>
      <c r="DOA25" s="771"/>
      <c r="DOB25" s="771"/>
      <c r="DOC25" s="771"/>
      <c r="DOD25" s="771"/>
      <c r="DOE25" s="771"/>
      <c r="DOF25" s="771"/>
      <c r="DOG25" s="771"/>
      <c r="DOH25" s="771"/>
      <c r="DOI25" s="771"/>
      <c r="DOJ25" s="771"/>
      <c r="DOK25" s="771"/>
      <c r="DOL25" s="771"/>
      <c r="DOM25" s="771"/>
      <c r="DON25" s="771"/>
      <c r="DOO25" s="771"/>
      <c r="DOP25" s="771"/>
      <c r="DOQ25" s="771"/>
      <c r="DOR25" s="771"/>
      <c r="DOS25" s="771"/>
      <c r="DOT25" s="771"/>
      <c r="DOU25" s="771"/>
      <c r="DOV25" s="771"/>
      <c r="DOW25" s="771"/>
      <c r="DOX25" s="771"/>
      <c r="DOY25" s="771"/>
      <c r="DOZ25" s="771"/>
      <c r="DPA25" s="771"/>
      <c r="DPB25" s="771"/>
      <c r="DPC25" s="771"/>
      <c r="DPD25" s="771"/>
      <c r="DPE25" s="771"/>
      <c r="DPF25" s="771"/>
      <c r="DPG25" s="771"/>
      <c r="DPH25" s="771"/>
      <c r="DPI25" s="771"/>
      <c r="DPJ25" s="771"/>
      <c r="DPK25" s="771"/>
      <c r="DPL25" s="771"/>
      <c r="DPM25" s="771"/>
      <c r="DPN25" s="771"/>
      <c r="DPO25" s="771"/>
      <c r="DPP25" s="771"/>
      <c r="DPQ25" s="771"/>
      <c r="DPR25" s="771"/>
      <c r="DPS25" s="771"/>
      <c r="DPT25" s="771"/>
      <c r="DPU25" s="771"/>
      <c r="DPV25" s="771"/>
      <c r="DPW25" s="771"/>
      <c r="DPX25" s="771"/>
      <c r="DPY25" s="771"/>
      <c r="DPZ25" s="771"/>
      <c r="DQA25" s="771"/>
      <c r="DQB25" s="771"/>
      <c r="DQC25" s="771"/>
      <c r="DQD25" s="771"/>
      <c r="DQE25" s="771"/>
      <c r="DQF25" s="771"/>
      <c r="DQG25" s="771"/>
      <c r="DQH25" s="771"/>
      <c r="DQI25" s="771"/>
      <c r="DQJ25" s="771"/>
      <c r="DQK25" s="771"/>
      <c r="DQL25" s="771"/>
      <c r="DQM25" s="771"/>
      <c r="DQN25" s="771"/>
      <c r="DQO25" s="771"/>
      <c r="DQP25" s="771"/>
      <c r="DQQ25" s="771"/>
      <c r="DQR25" s="771"/>
      <c r="DQS25" s="771"/>
      <c r="DQT25" s="771"/>
      <c r="DQU25" s="771"/>
      <c r="DQV25" s="771"/>
      <c r="DQW25" s="771"/>
      <c r="DQX25" s="771"/>
      <c r="DQY25" s="771"/>
      <c r="DQZ25" s="771"/>
      <c r="DRA25" s="771"/>
      <c r="DRB25" s="771"/>
      <c r="DRC25" s="771"/>
      <c r="DRD25" s="771"/>
      <c r="DRE25" s="771"/>
      <c r="DRF25" s="771"/>
      <c r="DRG25" s="771"/>
      <c r="DRH25" s="771"/>
      <c r="DRI25" s="771"/>
      <c r="DRJ25" s="771"/>
      <c r="DRK25" s="771"/>
      <c r="DRL25" s="771"/>
      <c r="DRM25" s="771"/>
      <c r="DRN25" s="771"/>
      <c r="DRO25" s="771"/>
      <c r="DRP25" s="771"/>
      <c r="DRQ25" s="771"/>
      <c r="DRR25" s="771"/>
      <c r="DRS25" s="771"/>
      <c r="DRT25" s="771"/>
      <c r="DRU25" s="771"/>
      <c r="DRV25" s="771"/>
      <c r="DRW25" s="771"/>
      <c r="DRX25" s="771"/>
      <c r="DRY25" s="771"/>
      <c r="DRZ25" s="771"/>
      <c r="DSA25" s="771"/>
      <c r="DSB25" s="771"/>
      <c r="DSC25" s="771"/>
      <c r="DSD25" s="771"/>
      <c r="DSE25" s="771"/>
      <c r="DSF25" s="771"/>
      <c r="DSG25" s="771"/>
      <c r="DSH25" s="771"/>
      <c r="DSI25" s="771"/>
      <c r="DSJ25" s="771"/>
      <c r="DSK25" s="771"/>
      <c r="DSL25" s="771"/>
      <c r="DSM25" s="771"/>
      <c r="DSN25" s="771"/>
      <c r="DSO25" s="771"/>
      <c r="DSP25" s="771"/>
      <c r="DSQ25" s="771"/>
      <c r="DSR25" s="771"/>
      <c r="DSS25" s="771"/>
      <c r="DST25" s="771"/>
      <c r="DSU25" s="771"/>
      <c r="DSV25" s="771"/>
      <c r="DSW25" s="771"/>
      <c r="DSX25" s="771"/>
      <c r="DSY25" s="771"/>
      <c r="DSZ25" s="771"/>
      <c r="DTA25" s="771"/>
      <c r="DTB25" s="771"/>
      <c r="DTC25" s="771"/>
      <c r="DTD25" s="771"/>
      <c r="DTE25" s="771"/>
      <c r="DTF25" s="771"/>
      <c r="DTG25" s="771"/>
      <c r="DTH25" s="771"/>
      <c r="DTI25" s="771"/>
      <c r="DTJ25" s="771"/>
      <c r="DTK25" s="771"/>
      <c r="DTL25" s="771"/>
      <c r="DTM25" s="771"/>
      <c r="DTN25" s="771"/>
      <c r="DTO25" s="771"/>
      <c r="DTP25" s="771"/>
      <c r="DTQ25" s="771"/>
      <c r="DTR25" s="771"/>
      <c r="DTS25" s="771"/>
      <c r="DTT25" s="771"/>
      <c r="DTU25" s="771"/>
      <c r="DTV25" s="771"/>
      <c r="DTW25" s="771"/>
      <c r="DTX25" s="771"/>
      <c r="DTY25" s="771"/>
      <c r="DTZ25" s="771"/>
      <c r="DUA25" s="771"/>
      <c r="DUB25" s="771"/>
      <c r="DUC25" s="771"/>
      <c r="DUD25" s="771"/>
      <c r="DUE25" s="771"/>
      <c r="DUF25" s="771"/>
      <c r="DUG25" s="771"/>
      <c r="DUH25" s="771"/>
      <c r="DUI25" s="771"/>
      <c r="DUJ25" s="771"/>
      <c r="DUK25" s="771"/>
      <c r="DUL25" s="771"/>
      <c r="DUM25" s="771"/>
      <c r="DUN25" s="771"/>
      <c r="DUO25" s="771"/>
      <c r="DUP25" s="771"/>
      <c r="DUQ25" s="771"/>
      <c r="DUR25" s="771"/>
      <c r="DUS25" s="771"/>
      <c r="DUT25" s="771"/>
      <c r="DUU25" s="771"/>
      <c r="DUV25" s="771"/>
      <c r="DUW25" s="771"/>
      <c r="DUX25" s="771"/>
      <c r="DUY25" s="771"/>
      <c r="DUZ25" s="771"/>
      <c r="DVA25" s="771"/>
      <c r="DVB25" s="771"/>
      <c r="DVC25" s="771"/>
      <c r="DVD25" s="771"/>
      <c r="DVE25" s="771"/>
      <c r="DVF25" s="771"/>
      <c r="DVG25" s="771"/>
      <c r="DVH25" s="771"/>
      <c r="DVI25" s="771"/>
      <c r="DVJ25" s="771"/>
      <c r="DVK25" s="771"/>
      <c r="DVL25" s="771"/>
      <c r="DVM25" s="771"/>
      <c r="DVN25" s="771"/>
      <c r="DVO25" s="771"/>
      <c r="DVP25" s="771"/>
      <c r="DVQ25" s="771"/>
      <c r="DVR25" s="771"/>
      <c r="DVS25" s="771"/>
      <c r="DVT25" s="771"/>
      <c r="DVU25" s="771"/>
      <c r="DVV25" s="771"/>
      <c r="DVW25" s="771"/>
      <c r="DVX25" s="771"/>
      <c r="DVY25" s="771"/>
      <c r="DVZ25" s="771"/>
      <c r="DWA25" s="771"/>
      <c r="DWB25" s="771"/>
      <c r="DWC25" s="771"/>
      <c r="DWD25" s="771"/>
      <c r="DWE25" s="771"/>
      <c r="DWF25" s="771"/>
      <c r="DWG25" s="771"/>
      <c r="DWH25" s="771"/>
      <c r="DWI25" s="771"/>
      <c r="DWJ25" s="771"/>
      <c r="DWK25" s="771"/>
      <c r="DWL25" s="771"/>
      <c r="DWM25" s="771"/>
      <c r="DWN25" s="771"/>
      <c r="DWO25" s="771"/>
      <c r="DWP25" s="771"/>
      <c r="DWQ25" s="771"/>
      <c r="DWR25" s="771"/>
      <c r="DWS25" s="771"/>
      <c r="DWT25" s="771"/>
      <c r="DWU25" s="771"/>
      <c r="DWV25" s="771"/>
      <c r="DWW25" s="771"/>
      <c r="DWX25" s="771"/>
      <c r="DWY25" s="771"/>
      <c r="DWZ25" s="771"/>
      <c r="DXA25" s="771"/>
      <c r="DXB25" s="771"/>
      <c r="DXC25" s="771"/>
      <c r="DXD25" s="771"/>
      <c r="DXE25" s="771"/>
      <c r="DXF25" s="771"/>
      <c r="DXG25" s="771"/>
      <c r="DXH25" s="771"/>
      <c r="DXI25" s="771"/>
      <c r="DXJ25" s="771"/>
      <c r="DXK25" s="771"/>
      <c r="DXL25" s="771"/>
      <c r="DXM25" s="771"/>
      <c r="DXN25" s="771"/>
      <c r="DXO25" s="771"/>
      <c r="DXP25" s="771"/>
      <c r="DXQ25" s="771"/>
      <c r="DXR25" s="771"/>
      <c r="DXS25" s="771"/>
      <c r="DXT25" s="771"/>
      <c r="DXU25" s="771"/>
      <c r="DXV25" s="771"/>
      <c r="DXW25" s="771"/>
      <c r="DXX25" s="771"/>
      <c r="DXY25" s="771"/>
      <c r="DXZ25" s="771"/>
      <c r="DYA25" s="771"/>
      <c r="DYB25" s="771"/>
      <c r="DYC25" s="771"/>
      <c r="DYD25" s="771"/>
      <c r="DYE25" s="771"/>
      <c r="DYF25" s="771"/>
      <c r="DYG25" s="771"/>
      <c r="DYH25" s="771"/>
      <c r="DYI25" s="771"/>
      <c r="DYJ25" s="771"/>
      <c r="DYK25" s="771"/>
      <c r="DYL25" s="771"/>
      <c r="DYM25" s="771"/>
      <c r="DYN25" s="771"/>
      <c r="DYO25" s="771"/>
      <c r="DYP25" s="771"/>
      <c r="DYQ25" s="771"/>
      <c r="DYR25" s="771"/>
      <c r="DYS25" s="771"/>
      <c r="DYT25" s="771"/>
      <c r="DYU25" s="771"/>
      <c r="DYV25" s="771"/>
      <c r="DYW25" s="771"/>
      <c r="DYX25" s="771"/>
      <c r="DYY25" s="771"/>
      <c r="DYZ25" s="771"/>
      <c r="DZA25" s="771"/>
      <c r="DZB25" s="771"/>
      <c r="DZC25" s="771"/>
      <c r="DZD25" s="771"/>
      <c r="DZE25" s="771"/>
      <c r="DZF25" s="771"/>
      <c r="DZG25" s="771"/>
      <c r="DZH25" s="771"/>
      <c r="DZI25" s="771"/>
      <c r="DZJ25" s="771"/>
      <c r="DZK25" s="771"/>
      <c r="DZL25" s="771"/>
      <c r="DZM25" s="771"/>
      <c r="DZN25" s="771"/>
      <c r="DZO25" s="771"/>
      <c r="DZP25" s="771"/>
      <c r="DZQ25" s="771"/>
      <c r="DZR25" s="771"/>
      <c r="DZS25" s="771"/>
      <c r="DZT25" s="771"/>
      <c r="DZU25" s="771"/>
      <c r="DZV25" s="771"/>
      <c r="DZW25" s="771"/>
      <c r="DZX25" s="771"/>
      <c r="DZY25" s="771"/>
      <c r="DZZ25" s="771"/>
      <c r="EAA25" s="771"/>
      <c r="EAB25" s="771"/>
      <c r="EAC25" s="771"/>
      <c r="EAD25" s="771"/>
      <c r="EAE25" s="771"/>
      <c r="EAF25" s="771"/>
      <c r="EAG25" s="771"/>
      <c r="EAH25" s="771"/>
      <c r="EAI25" s="771"/>
      <c r="EAJ25" s="771"/>
      <c r="EAK25" s="771"/>
      <c r="EAL25" s="771"/>
      <c r="EAM25" s="771"/>
      <c r="EAN25" s="771"/>
      <c r="EAO25" s="771"/>
      <c r="EAP25" s="771"/>
      <c r="EAQ25" s="771"/>
      <c r="EAR25" s="771"/>
      <c r="EAS25" s="771"/>
      <c r="EAT25" s="771"/>
      <c r="EAU25" s="771"/>
      <c r="EAV25" s="771"/>
      <c r="EAW25" s="771"/>
      <c r="EAX25" s="771"/>
      <c r="EAY25" s="771"/>
      <c r="EAZ25" s="771"/>
      <c r="EBA25" s="771"/>
      <c r="EBB25" s="771"/>
      <c r="EBC25" s="771"/>
      <c r="EBD25" s="771"/>
      <c r="EBE25" s="771"/>
      <c r="EBF25" s="771"/>
      <c r="EBG25" s="771"/>
      <c r="EBH25" s="771"/>
      <c r="EBI25" s="771"/>
      <c r="EBJ25" s="771"/>
      <c r="EBK25" s="771"/>
      <c r="EBL25" s="771"/>
      <c r="EBM25" s="771"/>
      <c r="EBN25" s="771"/>
      <c r="EBO25" s="771"/>
      <c r="EBP25" s="771"/>
      <c r="EBQ25" s="771"/>
      <c r="EBR25" s="771"/>
      <c r="EBS25" s="771"/>
      <c r="EBT25" s="771"/>
      <c r="EBU25" s="771"/>
      <c r="EBV25" s="771"/>
      <c r="EBW25" s="771"/>
      <c r="EBX25" s="771"/>
      <c r="EBY25" s="771"/>
      <c r="EBZ25" s="771"/>
      <c r="ECA25" s="771"/>
      <c r="ECB25" s="771"/>
      <c r="ECC25" s="771"/>
      <c r="ECD25" s="771"/>
      <c r="ECE25" s="771"/>
      <c r="ECF25" s="771"/>
      <c r="ECG25" s="771"/>
      <c r="ECH25" s="771"/>
      <c r="ECI25" s="771"/>
      <c r="ECJ25" s="771"/>
      <c r="ECK25" s="771"/>
      <c r="ECL25" s="771"/>
      <c r="ECM25" s="771"/>
      <c r="ECN25" s="771"/>
      <c r="ECO25" s="771"/>
      <c r="ECP25" s="771"/>
      <c r="ECQ25" s="771"/>
      <c r="ECR25" s="771"/>
      <c r="ECS25" s="771"/>
      <c r="ECT25" s="771"/>
      <c r="ECU25" s="771"/>
      <c r="ECV25" s="771"/>
      <c r="ECW25" s="771"/>
      <c r="ECX25" s="771"/>
      <c r="ECY25" s="771"/>
      <c r="ECZ25" s="771"/>
      <c r="EDA25" s="771"/>
      <c r="EDB25" s="771"/>
      <c r="EDC25" s="771"/>
      <c r="EDD25" s="771"/>
      <c r="EDE25" s="771"/>
      <c r="EDF25" s="771"/>
      <c r="EDG25" s="771"/>
      <c r="EDH25" s="771"/>
      <c r="EDI25" s="771"/>
      <c r="EDJ25" s="771"/>
      <c r="EDK25" s="771"/>
      <c r="EDL25" s="771"/>
      <c r="EDM25" s="771"/>
      <c r="EDN25" s="771"/>
      <c r="EDO25" s="771"/>
      <c r="EDP25" s="771"/>
      <c r="EDQ25" s="771"/>
      <c r="EDR25" s="771"/>
      <c r="EDS25" s="771"/>
      <c r="EDT25" s="771"/>
      <c r="EDU25" s="771"/>
      <c r="EDV25" s="771"/>
      <c r="EDW25" s="771"/>
      <c r="EDX25" s="771"/>
      <c r="EDY25" s="771"/>
      <c r="EDZ25" s="771"/>
      <c r="EEA25" s="771"/>
      <c r="EEB25" s="771"/>
      <c r="EEC25" s="771"/>
      <c r="EED25" s="771"/>
      <c r="EEE25" s="771"/>
      <c r="EEF25" s="771"/>
      <c r="EEG25" s="771"/>
      <c r="EEH25" s="771"/>
      <c r="EEI25" s="771"/>
      <c r="EEJ25" s="771"/>
      <c r="EEK25" s="771"/>
      <c r="EEL25" s="771"/>
      <c r="EEM25" s="771"/>
      <c r="EEN25" s="771"/>
      <c r="EEO25" s="771"/>
      <c r="EEP25" s="771"/>
      <c r="EEQ25" s="771"/>
      <c r="EER25" s="771"/>
      <c r="EES25" s="771"/>
      <c r="EET25" s="771"/>
      <c r="EEU25" s="771"/>
      <c r="EEV25" s="771"/>
      <c r="EEW25" s="771"/>
      <c r="EEX25" s="771"/>
      <c r="EEY25" s="771"/>
      <c r="EEZ25" s="771"/>
      <c r="EFA25" s="771"/>
      <c r="EFB25" s="771"/>
      <c r="EFC25" s="771"/>
      <c r="EFD25" s="771"/>
      <c r="EFE25" s="771"/>
      <c r="EFF25" s="771"/>
      <c r="EFG25" s="771"/>
      <c r="EFH25" s="771"/>
      <c r="EFI25" s="771"/>
      <c r="EFJ25" s="771"/>
      <c r="EFK25" s="771"/>
      <c r="EFL25" s="771"/>
      <c r="EFM25" s="771"/>
      <c r="EFN25" s="771"/>
      <c r="EFO25" s="771"/>
      <c r="EFP25" s="771"/>
      <c r="EFQ25" s="771"/>
      <c r="EFR25" s="771"/>
      <c r="EFS25" s="771"/>
      <c r="EFT25" s="771"/>
      <c r="EFU25" s="771"/>
      <c r="EFV25" s="771"/>
      <c r="EFW25" s="771"/>
      <c r="EFX25" s="771"/>
      <c r="EFY25" s="771"/>
      <c r="EFZ25" s="771"/>
      <c r="EGA25" s="771"/>
      <c r="EGB25" s="771"/>
      <c r="EGC25" s="771"/>
      <c r="EGD25" s="771"/>
      <c r="EGE25" s="771"/>
      <c r="EGF25" s="771"/>
      <c r="EGG25" s="771"/>
      <c r="EGH25" s="771"/>
      <c r="EGI25" s="771"/>
      <c r="EGJ25" s="771"/>
      <c r="EGK25" s="771"/>
      <c r="EGL25" s="771"/>
      <c r="EGM25" s="771"/>
      <c r="EGN25" s="771"/>
      <c r="EGO25" s="771"/>
      <c r="EGP25" s="771"/>
      <c r="EGQ25" s="771"/>
      <c r="EGR25" s="771"/>
      <c r="EGS25" s="771"/>
      <c r="EGT25" s="771"/>
      <c r="EGU25" s="771"/>
      <c r="EGV25" s="771"/>
      <c r="EGW25" s="771"/>
      <c r="EGX25" s="771"/>
      <c r="EGY25" s="771"/>
      <c r="EGZ25" s="771"/>
      <c r="EHA25" s="771"/>
      <c r="EHB25" s="771"/>
      <c r="EHC25" s="771"/>
      <c r="EHD25" s="771"/>
      <c r="EHE25" s="771"/>
      <c r="EHF25" s="771"/>
      <c r="EHG25" s="771"/>
      <c r="EHH25" s="771"/>
      <c r="EHI25" s="771"/>
      <c r="EHJ25" s="771"/>
      <c r="EHK25" s="771"/>
      <c r="EHL25" s="771"/>
      <c r="EHM25" s="771"/>
      <c r="EHN25" s="771"/>
      <c r="EHO25" s="771"/>
      <c r="EHP25" s="771"/>
      <c r="EHQ25" s="771"/>
      <c r="EHR25" s="771"/>
      <c r="EHS25" s="771"/>
      <c r="EHT25" s="771"/>
      <c r="EHU25" s="771"/>
      <c r="EHV25" s="771"/>
      <c r="EHW25" s="771"/>
      <c r="EHX25" s="771"/>
      <c r="EHY25" s="771"/>
      <c r="EHZ25" s="771"/>
      <c r="EIA25" s="771"/>
      <c r="EIB25" s="771"/>
      <c r="EIC25" s="771"/>
      <c r="EID25" s="771"/>
      <c r="EIE25" s="771"/>
      <c r="EIF25" s="771"/>
      <c r="EIG25" s="771"/>
      <c r="EIH25" s="771"/>
      <c r="EII25" s="771"/>
      <c r="EIJ25" s="771"/>
      <c r="EIK25" s="771"/>
      <c r="EIL25" s="771"/>
      <c r="EIM25" s="771"/>
      <c r="EIN25" s="771"/>
      <c r="EIO25" s="771"/>
      <c r="EIP25" s="771"/>
      <c r="EIQ25" s="771"/>
      <c r="EIR25" s="771"/>
      <c r="EIS25" s="771"/>
      <c r="EIT25" s="771"/>
      <c r="EIU25" s="771"/>
      <c r="EIV25" s="771"/>
      <c r="EIW25" s="771"/>
      <c r="EIX25" s="771"/>
      <c r="EIY25" s="771"/>
      <c r="EIZ25" s="771"/>
      <c r="EJA25" s="771"/>
      <c r="EJB25" s="771"/>
      <c r="EJC25" s="771"/>
      <c r="EJD25" s="771"/>
      <c r="EJE25" s="771"/>
      <c r="EJF25" s="771"/>
      <c r="EJG25" s="771"/>
      <c r="EJH25" s="771"/>
      <c r="EJI25" s="771"/>
      <c r="EJJ25" s="771"/>
      <c r="EJK25" s="771"/>
      <c r="EJL25" s="771"/>
      <c r="EJM25" s="771"/>
      <c r="EJN25" s="771"/>
      <c r="EJO25" s="771"/>
      <c r="EJP25" s="771"/>
      <c r="EJQ25" s="771"/>
      <c r="EJR25" s="771"/>
      <c r="EJS25" s="771"/>
      <c r="EJT25" s="771"/>
      <c r="EJU25" s="771"/>
      <c r="EJV25" s="771"/>
      <c r="EJW25" s="771"/>
      <c r="EJX25" s="771"/>
      <c r="EJY25" s="771"/>
      <c r="EJZ25" s="771"/>
      <c r="EKA25" s="771"/>
      <c r="EKB25" s="771"/>
      <c r="EKC25" s="771"/>
      <c r="EKD25" s="771"/>
      <c r="EKE25" s="771"/>
      <c r="EKF25" s="771"/>
      <c r="EKG25" s="771"/>
      <c r="EKH25" s="771"/>
      <c r="EKI25" s="771"/>
      <c r="EKJ25" s="771"/>
      <c r="EKK25" s="771"/>
      <c r="EKL25" s="771"/>
      <c r="EKM25" s="771"/>
      <c r="EKN25" s="771"/>
      <c r="EKO25" s="771"/>
      <c r="EKP25" s="771"/>
      <c r="EKQ25" s="771"/>
      <c r="EKR25" s="771"/>
      <c r="EKS25" s="771"/>
      <c r="EKT25" s="771"/>
      <c r="EKU25" s="771"/>
      <c r="EKV25" s="771"/>
      <c r="EKW25" s="771"/>
      <c r="EKX25" s="771"/>
      <c r="EKY25" s="771"/>
      <c r="EKZ25" s="771"/>
      <c r="ELA25" s="771"/>
      <c r="ELB25" s="771"/>
      <c r="ELC25" s="771"/>
      <c r="ELD25" s="771"/>
      <c r="ELE25" s="771"/>
      <c r="ELF25" s="771"/>
      <c r="ELG25" s="771"/>
      <c r="ELH25" s="771"/>
      <c r="ELI25" s="771"/>
      <c r="ELJ25" s="771"/>
      <c r="ELK25" s="771"/>
      <c r="ELL25" s="771"/>
      <c r="ELM25" s="771"/>
      <c r="ELN25" s="771"/>
      <c r="ELO25" s="771"/>
      <c r="ELP25" s="771"/>
      <c r="ELQ25" s="771"/>
      <c r="ELR25" s="771"/>
      <c r="ELS25" s="771"/>
      <c r="ELT25" s="771"/>
      <c r="ELU25" s="771"/>
      <c r="ELV25" s="771"/>
      <c r="ELW25" s="771"/>
      <c r="ELX25" s="771"/>
      <c r="ELY25" s="771"/>
      <c r="ELZ25" s="771"/>
      <c r="EMA25" s="771"/>
      <c r="EMB25" s="771"/>
      <c r="EMC25" s="771"/>
      <c r="EMD25" s="771"/>
      <c r="EME25" s="771"/>
      <c r="EMF25" s="771"/>
      <c r="EMG25" s="771"/>
      <c r="EMH25" s="771"/>
      <c r="EMI25" s="771"/>
      <c r="EMJ25" s="771"/>
      <c r="EMK25" s="771"/>
      <c r="EML25" s="771"/>
      <c r="EMM25" s="771"/>
      <c r="EMN25" s="771"/>
      <c r="EMO25" s="771"/>
      <c r="EMP25" s="771"/>
      <c r="EMQ25" s="771"/>
      <c r="EMR25" s="771"/>
      <c r="EMS25" s="771"/>
      <c r="EMT25" s="771"/>
      <c r="EMU25" s="771"/>
      <c r="EMV25" s="771"/>
      <c r="EMW25" s="771"/>
      <c r="EMX25" s="771"/>
      <c r="EMY25" s="771"/>
      <c r="EMZ25" s="771"/>
      <c r="ENA25" s="771"/>
      <c r="ENB25" s="771"/>
      <c r="ENC25" s="771"/>
      <c r="END25" s="771"/>
      <c r="ENE25" s="771"/>
      <c r="ENF25" s="771"/>
      <c r="ENG25" s="771"/>
      <c r="ENH25" s="771"/>
      <c r="ENI25" s="771"/>
      <c r="ENJ25" s="771"/>
      <c r="ENK25" s="771"/>
      <c r="ENL25" s="771"/>
      <c r="ENM25" s="771"/>
      <c r="ENN25" s="771"/>
      <c r="ENO25" s="771"/>
      <c r="ENP25" s="771"/>
      <c r="ENQ25" s="771"/>
      <c r="ENR25" s="771"/>
      <c r="ENS25" s="771"/>
      <c r="ENT25" s="771"/>
      <c r="ENU25" s="771"/>
      <c r="ENV25" s="771"/>
      <c r="ENW25" s="771"/>
      <c r="ENX25" s="771"/>
      <c r="ENY25" s="771"/>
      <c r="ENZ25" s="771"/>
      <c r="EOA25" s="771"/>
      <c r="EOB25" s="771"/>
      <c r="EOC25" s="771"/>
      <c r="EOD25" s="771"/>
      <c r="EOE25" s="771"/>
      <c r="EOF25" s="771"/>
      <c r="EOG25" s="771"/>
      <c r="EOH25" s="771"/>
      <c r="EOI25" s="771"/>
      <c r="EOJ25" s="771"/>
      <c r="EOK25" s="771"/>
      <c r="EOL25" s="771"/>
      <c r="EOM25" s="771"/>
      <c r="EON25" s="771"/>
      <c r="EOO25" s="771"/>
      <c r="EOP25" s="771"/>
      <c r="EOQ25" s="771"/>
      <c r="EOR25" s="771"/>
      <c r="EOS25" s="771"/>
      <c r="EOT25" s="771"/>
      <c r="EOU25" s="771"/>
      <c r="EOV25" s="771"/>
      <c r="EOW25" s="771"/>
      <c r="EOX25" s="771"/>
      <c r="EOY25" s="771"/>
      <c r="EOZ25" s="771"/>
      <c r="EPA25" s="771"/>
      <c r="EPB25" s="771"/>
      <c r="EPC25" s="771"/>
      <c r="EPD25" s="771"/>
      <c r="EPE25" s="771"/>
      <c r="EPF25" s="771"/>
      <c r="EPG25" s="771"/>
      <c r="EPH25" s="771"/>
      <c r="EPI25" s="771"/>
      <c r="EPJ25" s="771"/>
      <c r="EPK25" s="771"/>
      <c r="EPL25" s="771"/>
      <c r="EPM25" s="771"/>
      <c r="EPN25" s="771"/>
      <c r="EPO25" s="771"/>
      <c r="EPP25" s="771"/>
      <c r="EPQ25" s="771"/>
      <c r="EPR25" s="771"/>
      <c r="EPS25" s="771"/>
      <c r="EPT25" s="771"/>
      <c r="EPU25" s="771"/>
      <c r="EPV25" s="771"/>
      <c r="EPW25" s="771"/>
      <c r="EPX25" s="771"/>
      <c r="EPY25" s="771"/>
      <c r="EPZ25" s="771"/>
      <c r="EQA25" s="771"/>
      <c r="EQB25" s="771"/>
      <c r="EQC25" s="771"/>
      <c r="EQD25" s="771"/>
      <c r="EQE25" s="771"/>
      <c r="EQF25" s="771"/>
      <c r="EQG25" s="771"/>
      <c r="EQH25" s="771"/>
      <c r="EQI25" s="771"/>
      <c r="EQJ25" s="771"/>
      <c r="EQK25" s="771"/>
      <c r="EQL25" s="771"/>
      <c r="EQM25" s="771"/>
      <c r="EQN25" s="771"/>
      <c r="EQO25" s="771"/>
      <c r="EQP25" s="771"/>
      <c r="EQQ25" s="771"/>
      <c r="EQR25" s="771"/>
      <c r="EQS25" s="771"/>
      <c r="EQT25" s="771"/>
      <c r="EQU25" s="771"/>
      <c r="EQV25" s="771"/>
      <c r="EQW25" s="771"/>
      <c r="EQX25" s="771"/>
      <c r="EQY25" s="771"/>
      <c r="EQZ25" s="771"/>
      <c r="ERA25" s="771"/>
      <c r="ERB25" s="771"/>
      <c r="ERC25" s="771"/>
      <c r="ERD25" s="771"/>
      <c r="ERE25" s="771"/>
      <c r="ERF25" s="771"/>
      <c r="ERG25" s="771"/>
      <c r="ERH25" s="771"/>
      <c r="ERI25" s="771"/>
      <c r="ERJ25" s="771"/>
      <c r="ERK25" s="771"/>
      <c r="ERL25" s="771"/>
      <c r="ERM25" s="771"/>
      <c r="ERN25" s="771"/>
      <c r="ERO25" s="771"/>
      <c r="ERP25" s="771"/>
      <c r="ERQ25" s="771"/>
      <c r="ERR25" s="771"/>
      <c r="ERS25" s="771"/>
      <c r="ERT25" s="771"/>
      <c r="ERU25" s="771"/>
      <c r="ERV25" s="771"/>
      <c r="ERW25" s="771"/>
      <c r="ERX25" s="771"/>
      <c r="ERY25" s="771"/>
      <c r="ERZ25" s="771"/>
      <c r="ESA25" s="771"/>
      <c r="ESB25" s="771"/>
      <c r="ESC25" s="771"/>
      <c r="ESD25" s="771"/>
      <c r="ESE25" s="771"/>
      <c r="ESF25" s="771"/>
      <c r="ESG25" s="771"/>
      <c r="ESH25" s="771"/>
      <c r="ESI25" s="771"/>
      <c r="ESJ25" s="771"/>
      <c r="ESK25" s="771"/>
      <c r="ESL25" s="771"/>
      <c r="ESM25" s="771"/>
      <c r="ESN25" s="771"/>
      <c r="ESO25" s="771"/>
      <c r="ESP25" s="771"/>
      <c r="ESQ25" s="771"/>
      <c r="ESR25" s="771"/>
      <c r="ESS25" s="771"/>
      <c r="EST25" s="771"/>
      <c r="ESU25" s="771"/>
      <c r="ESV25" s="771"/>
      <c r="ESW25" s="771"/>
      <c r="ESX25" s="771"/>
      <c r="ESY25" s="771"/>
      <c r="ESZ25" s="771"/>
      <c r="ETA25" s="771"/>
      <c r="ETB25" s="771"/>
      <c r="ETC25" s="771"/>
      <c r="ETD25" s="771"/>
      <c r="ETE25" s="771"/>
      <c r="ETF25" s="771"/>
      <c r="ETG25" s="771"/>
      <c r="ETH25" s="771"/>
      <c r="ETI25" s="771"/>
      <c r="ETJ25" s="771"/>
      <c r="ETK25" s="771"/>
      <c r="ETL25" s="771"/>
      <c r="ETM25" s="771"/>
      <c r="ETN25" s="771"/>
      <c r="ETO25" s="771"/>
      <c r="ETP25" s="771"/>
      <c r="ETQ25" s="771"/>
      <c r="ETR25" s="771"/>
      <c r="ETS25" s="771"/>
      <c r="ETT25" s="771"/>
      <c r="ETU25" s="771"/>
      <c r="ETV25" s="771"/>
      <c r="ETW25" s="771"/>
      <c r="ETX25" s="771"/>
      <c r="ETY25" s="771"/>
      <c r="ETZ25" s="771"/>
      <c r="EUA25" s="771"/>
      <c r="EUB25" s="771"/>
      <c r="EUC25" s="771"/>
      <c r="EUD25" s="771"/>
      <c r="EUE25" s="771"/>
      <c r="EUF25" s="771"/>
      <c r="EUG25" s="771"/>
      <c r="EUH25" s="771"/>
      <c r="EUI25" s="771"/>
      <c r="EUJ25" s="771"/>
      <c r="EUK25" s="771"/>
      <c r="EUL25" s="771"/>
      <c r="EUM25" s="771"/>
      <c r="EUN25" s="771"/>
      <c r="EUO25" s="771"/>
      <c r="EUP25" s="771"/>
      <c r="EUQ25" s="771"/>
      <c r="EUR25" s="771"/>
      <c r="EUS25" s="771"/>
      <c r="EUT25" s="771"/>
      <c r="EUU25" s="771"/>
      <c r="EUV25" s="771"/>
      <c r="EUW25" s="771"/>
      <c r="EUX25" s="771"/>
      <c r="EUY25" s="771"/>
      <c r="EUZ25" s="771"/>
      <c r="EVA25" s="771"/>
      <c r="EVB25" s="771"/>
      <c r="EVC25" s="771"/>
      <c r="EVD25" s="771"/>
      <c r="EVE25" s="771"/>
      <c r="EVF25" s="771"/>
      <c r="EVG25" s="771"/>
      <c r="EVH25" s="771"/>
      <c r="EVI25" s="771"/>
      <c r="EVJ25" s="771"/>
      <c r="EVK25" s="771"/>
      <c r="EVL25" s="771"/>
      <c r="EVM25" s="771"/>
      <c r="EVN25" s="771"/>
      <c r="EVO25" s="771"/>
      <c r="EVP25" s="771"/>
      <c r="EVQ25" s="771"/>
      <c r="EVR25" s="771"/>
      <c r="EVS25" s="771"/>
      <c r="EVT25" s="771"/>
      <c r="EVU25" s="771"/>
      <c r="EVV25" s="771"/>
      <c r="EVW25" s="771"/>
      <c r="EVX25" s="771"/>
      <c r="EVY25" s="771"/>
      <c r="EVZ25" s="771"/>
      <c r="EWA25" s="771"/>
      <c r="EWB25" s="771"/>
      <c r="EWC25" s="771"/>
      <c r="EWD25" s="771"/>
      <c r="EWE25" s="771"/>
      <c r="EWF25" s="771"/>
      <c r="EWG25" s="771"/>
      <c r="EWH25" s="771"/>
      <c r="EWI25" s="771"/>
      <c r="EWJ25" s="771"/>
      <c r="EWK25" s="771"/>
      <c r="EWL25" s="771"/>
      <c r="EWM25" s="771"/>
      <c r="EWN25" s="771"/>
      <c r="EWO25" s="771"/>
      <c r="EWP25" s="771"/>
      <c r="EWQ25" s="771"/>
      <c r="EWR25" s="771"/>
      <c r="EWS25" s="771"/>
      <c r="EWT25" s="771"/>
      <c r="EWU25" s="771"/>
      <c r="EWV25" s="771"/>
      <c r="EWW25" s="771"/>
      <c r="EWX25" s="771"/>
      <c r="EWY25" s="771"/>
      <c r="EWZ25" s="771"/>
      <c r="EXA25" s="771"/>
      <c r="EXB25" s="771"/>
      <c r="EXC25" s="771"/>
      <c r="EXD25" s="771"/>
      <c r="EXE25" s="771"/>
      <c r="EXF25" s="771"/>
      <c r="EXG25" s="771"/>
      <c r="EXH25" s="771"/>
      <c r="EXI25" s="771"/>
      <c r="EXJ25" s="771"/>
      <c r="EXK25" s="771"/>
      <c r="EXL25" s="771"/>
      <c r="EXM25" s="771"/>
      <c r="EXN25" s="771"/>
      <c r="EXO25" s="771"/>
      <c r="EXP25" s="771"/>
      <c r="EXQ25" s="771"/>
      <c r="EXR25" s="771"/>
      <c r="EXS25" s="771"/>
      <c r="EXT25" s="771"/>
      <c r="EXU25" s="771"/>
      <c r="EXV25" s="771"/>
      <c r="EXW25" s="771"/>
      <c r="EXX25" s="771"/>
      <c r="EXY25" s="771"/>
      <c r="EXZ25" s="771"/>
      <c r="EYA25" s="771"/>
      <c r="EYB25" s="771"/>
      <c r="EYC25" s="771"/>
      <c r="EYD25" s="771"/>
      <c r="EYE25" s="771"/>
      <c r="EYF25" s="771"/>
      <c r="EYG25" s="771"/>
      <c r="EYH25" s="771"/>
      <c r="EYI25" s="771"/>
      <c r="EYJ25" s="771"/>
      <c r="EYK25" s="771"/>
      <c r="EYL25" s="771"/>
      <c r="EYM25" s="771"/>
      <c r="EYN25" s="771"/>
      <c r="EYO25" s="771"/>
      <c r="EYP25" s="771"/>
      <c r="EYQ25" s="771"/>
      <c r="EYR25" s="771"/>
      <c r="EYS25" s="771"/>
      <c r="EYT25" s="771"/>
      <c r="EYU25" s="771"/>
      <c r="EYV25" s="771"/>
      <c r="EYW25" s="771"/>
      <c r="EYX25" s="771"/>
      <c r="EYY25" s="771"/>
      <c r="EYZ25" s="771"/>
      <c r="EZA25" s="771"/>
      <c r="EZB25" s="771"/>
      <c r="EZC25" s="771"/>
      <c r="EZD25" s="771"/>
      <c r="EZE25" s="771"/>
      <c r="EZF25" s="771"/>
      <c r="EZG25" s="771"/>
      <c r="EZH25" s="771"/>
      <c r="EZI25" s="771"/>
      <c r="EZJ25" s="771"/>
      <c r="EZK25" s="771"/>
      <c r="EZL25" s="771"/>
      <c r="EZM25" s="771"/>
      <c r="EZN25" s="771"/>
      <c r="EZO25" s="771"/>
      <c r="EZP25" s="771"/>
      <c r="EZQ25" s="771"/>
      <c r="EZR25" s="771"/>
      <c r="EZS25" s="771"/>
      <c r="EZT25" s="771"/>
      <c r="EZU25" s="771"/>
      <c r="EZV25" s="771"/>
      <c r="EZW25" s="771"/>
      <c r="EZX25" s="771"/>
      <c r="EZY25" s="771"/>
      <c r="EZZ25" s="771"/>
      <c r="FAA25" s="771"/>
      <c r="FAB25" s="771"/>
      <c r="FAC25" s="771"/>
      <c r="FAD25" s="771"/>
      <c r="FAE25" s="771"/>
      <c r="FAF25" s="771"/>
      <c r="FAG25" s="771"/>
      <c r="FAH25" s="771"/>
      <c r="FAI25" s="771"/>
      <c r="FAJ25" s="771"/>
      <c r="FAK25" s="771"/>
      <c r="FAL25" s="771"/>
      <c r="FAM25" s="771"/>
      <c r="FAN25" s="771"/>
      <c r="FAO25" s="771"/>
      <c r="FAP25" s="771"/>
      <c r="FAQ25" s="771"/>
      <c r="FAR25" s="771"/>
      <c r="FAS25" s="771"/>
      <c r="FAT25" s="771"/>
      <c r="FAU25" s="771"/>
      <c r="FAV25" s="771"/>
      <c r="FAW25" s="771"/>
      <c r="FAX25" s="771"/>
      <c r="FAY25" s="771"/>
      <c r="FAZ25" s="771"/>
      <c r="FBA25" s="771"/>
      <c r="FBB25" s="771"/>
      <c r="FBC25" s="771"/>
      <c r="FBD25" s="771"/>
      <c r="FBE25" s="771"/>
      <c r="FBF25" s="771"/>
      <c r="FBG25" s="771"/>
      <c r="FBH25" s="771"/>
      <c r="FBI25" s="771"/>
      <c r="FBJ25" s="771"/>
      <c r="FBK25" s="771"/>
      <c r="FBL25" s="771"/>
      <c r="FBM25" s="771"/>
      <c r="FBN25" s="771"/>
      <c r="FBO25" s="771"/>
      <c r="FBP25" s="771"/>
      <c r="FBQ25" s="771"/>
      <c r="FBR25" s="771"/>
      <c r="FBS25" s="771"/>
      <c r="FBT25" s="771"/>
      <c r="FBU25" s="771"/>
      <c r="FBV25" s="771"/>
      <c r="FBW25" s="771"/>
      <c r="FBX25" s="771"/>
      <c r="FBY25" s="771"/>
      <c r="FBZ25" s="771"/>
      <c r="FCA25" s="771"/>
      <c r="FCB25" s="771"/>
      <c r="FCC25" s="771"/>
      <c r="FCD25" s="771"/>
      <c r="FCE25" s="771"/>
      <c r="FCF25" s="771"/>
      <c r="FCG25" s="771"/>
      <c r="FCH25" s="771"/>
      <c r="FCI25" s="771"/>
      <c r="FCJ25" s="771"/>
      <c r="FCK25" s="771"/>
      <c r="FCL25" s="771"/>
      <c r="FCM25" s="771"/>
      <c r="FCN25" s="771"/>
      <c r="FCO25" s="771"/>
      <c r="FCP25" s="771"/>
      <c r="FCQ25" s="771"/>
      <c r="FCR25" s="771"/>
      <c r="FCS25" s="771"/>
      <c r="FCT25" s="771"/>
      <c r="FCU25" s="771"/>
      <c r="FCV25" s="771"/>
      <c r="FCW25" s="771"/>
      <c r="FCX25" s="771"/>
      <c r="FCY25" s="771"/>
      <c r="FCZ25" s="771"/>
      <c r="FDA25" s="771"/>
      <c r="FDB25" s="771"/>
      <c r="FDC25" s="771"/>
      <c r="FDD25" s="771"/>
      <c r="FDE25" s="771"/>
      <c r="FDF25" s="771"/>
      <c r="FDG25" s="771"/>
      <c r="FDH25" s="771"/>
      <c r="FDI25" s="771"/>
      <c r="FDJ25" s="771"/>
      <c r="FDK25" s="771"/>
      <c r="FDL25" s="771"/>
      <c r="FDM25" s="771"/>
      <c r="FDN25" s="771"/>
      <c r="FDO25" s="771"/>
      <c r="FDP25" s="771"/>
      <c r="FDQ25" s="771"/>
      <c r="FDR25" s="771"/>
      <c r="FDS25" s="771"/>
      <c r="FDT25" s="771"/>
      <c r="FDU25" s="771"/>
      <c r="FDV25" s="771"/>
      <c r="FDW25" s="771"/>
      <c r="FDX25" s="771"/>
      <c r="FDY25" s="771"/>
      <c r="FDZ25" s="771"/>
      <c r="FEA25" s="771"/>
      <c r="FEB25" s="771"/>
      <c r="FEC25" s="771"/>
      <c r="FED25" s="771"/>
      <c r="FEE25" s="771"/>
      <c r="FEF25" s="771"/>
      <c r="FEG25" s="771"/>
      <c r="FEH25" s="771"/>
      <c r="FEI25" s="771"/>
      <c r="FEJ25" s="771"/>
      <c r="FEK25" s="771"/>
      <c r="FEL25" s="771"/>
      <c r="FEM25" s="771"/>
      <c r="FEN25" s="771"/>
      <c r="FEO25" s="771"/>
      <c r="FEP25" s="771"/>
      <c r="FEQ25" s="771"/>
      <c r="FER25" s="771"/>
      <c r="FES25" s="771"/>
      <c r="FET25" s="771"/>
      <c r="FEU25" s="771"/>
      <c r="FEV25" s="771"/>
      <c r="FEW25" s="771"/>
      <c r="FEX25" s="771"/>
      <c r="FEY25" s="771"/>
      <c r="FEZ25" s="771"/>
      <c r="FFA25" s="771"/>
      <c r="FFB25" s="771"/>
      <c r="FFC25" s="771"/>
      <c r="FFD25" s="771"/>
      <c r="FFE25" s="771"/>
      <c r="FFF25" s="771"/>
      <c r="FFG25" s="771"/>
      <c r="FFH25" s="771"/>
      <c r="FFI25" s="771"/>
      <c r="FFJ25" s="771"/>
      <c r="FFK25" s="771"/>
      <c r="FFL25" s="771"/>
      <c r="FFM25" s="771"/>
      <c r="FFN25" s="771"/>
      <c r="FFO25" s="771"/>
      <c r="FFP25" s="771"/>
      <c r="FFQ25" s="771"/>
      <c r="FFR25" s="771"/>
      <c r="FFS25" s="771"/>
      <c r="FFT25" s="771"/>
      <c r="FFU25" s="771"/>
      <c r="FFV25" s="771"/>
      <c r="FFW25" s="771"/>
      <c r="FFX25" s="771"/>
      <c r="FFY25" s="771"/>
      <c r="FFZ25" s="771"/>
      <c r="FGA25" s="771"/>
      <c r="FGB25" s="771"/>
      <c r="FGC25" s="771"/>
      <c r="FGD25" s="771"/>
      <c r="FGE25" s="771"/>
      <c r="FGF25" s="771"/>
      <c r="FGG25" s="771"/>
      <c r="FGH25" s="771"/>
      <c r="FGI25" s="771"/>
      <c r="FGJ25" s="771"/>
      <c r="FGK25" s="771"/>
      <c r="FGL25" s="771"/>
      <c r="FGM25" s="771"/>
      <c r="FGN25" s="771"/>
      <c r="FGO25" s="771"/>
      <c r="FGP25" s="771"/>
      <c r="FGQ25" s="771"/>
      <c r="FGR25" s="771"/>
      <c r="FGS25" s="771"/>
      <c r="FGT25" s="771"/>
      <c r="FGU25" s="771"/>
      <c r="FGV25" s="771"/>
      <c r="FGW25" s="771"/>
      <c r="FGX25" s="771"/>
      <c r="FGY25" s="771"/>
      <c r="FGZ25" s="771"/>
      <c r="FHA25" s="771"/>
      <c r="FHB25" s="771"/>
      <c r="FHC25" s="771"/>
      <c r="FHD25" s="771"/>
      <c r="FHE25" s="771"/>
      <c r="FHF25" s="771"/>
      <c r="FHG25" s="771"/>
      <c r="FHH25" s="771"/>
      <c r="FHI25" s="771"/>
      <c r="FHJ25" s="771"/>
      <c r="FHK25" s="771"/>
      <c r="FHL25" s="771"/>
      <c r="FHM25" s="771"/>
      <c r="FHN25" s="771"/>
      <c r="FHO25" s="771"/>
      <c r="FHP25" s="771"/>
      <c r="FHQ25" s="771"/>
      <c r="FHR25" s="771"/>
      <c r="FHS25" s="771"/>
      <c r="FHT25" s="771"/>
      <c r="FHU25" s="771"/>
      <c r="FHV25" s="771"/>
      <c r="FHW25" s="771"/>
      <c r="FHX25" s="771"/>
      <c r="FHY25" s="771"/>
      <c r="FHZ25" s="771"/>
      <c r="FIA25" s="771"/>
      <c r="FIB25" s="771"/>
      <c r="FIC25" s="771"/>
      <c r="FID25" s="771"/>
      <c r="FIE25" s="771"/>
      <c r="FIF25" s="771"/>
      <c r="FIG25" s="771"/>
      <c r="FIH25" s="771"/>
      <c r="FII25" s="771"/>
      <c r="FIJ25" s="771"/>
      <c r="FIK25" s="771"/>
      <c r="FIL25" s="771"/>
      <c r="FIM25" s="771"/>
      <c r="FIN25" s="771"/>
      <c r="FIO25" s="771"/>
      <c r="FIP25" s="771"/>
      <c r="FIQ25" s="771"/>
      <c r="FIR25" s="771"/>
      <c r="FIS25" s="771"/>
      <c r="FIT25" s="771"/>
      <c r="FIU25" s="771"/>
      <c r="FIV25" s="771"/>
      <c r="FIW25" s="771"/>
      <c r="FIX25" s="771"/>
      <c r="FIY25" s="771"/>
      <c r="FIZ25" s="771"/>
      <c r="FJA25" s="771"/>
      <c r="FJB25" s="771"/>
      <c r="FJC25" s="771"/>
      <c r="FJD25" s="771"/>
      <c r="FJE25" s="771"/>
      <c r="FJF25" s="771"/>
      <c r="FJG25" s="771"/>
      <c r="FJH25" s="771"/>
      <c r="FJI25" s="771"/>
      <c r="FJJ25" s="771"/>
      <c r="FJK25" s="771"/>
      <c r="FJL25" s="771"/>
      <c r="FJM25" s="771"/>
      <c r="FJN25" s="771"/>
      <c r="FJO25" s="771"/>
      <c r="FJP25" s="771"/>
      <c r="FJQ25" s="771"/>
      <c r="FJR25" s="771"/>
      <c r="FJS25" s="771"/>
      <c r="FJT25" s="771"/>
      <c r="FJU25" s="771"/>
      <c r="FJV25" s="771"/>
      <c r="FJW25" s="771"/>
      <c r="FJX25" s="771"/>
      <c r="FJY25" s="771"/>
      <c r="FJZ25" s="771"/>
      <c r="FKA25" s="771"/>
      <c r="FKB25" s="771"/>
      <c r="FKC25" s="771"/>
      <c r="FKD25" s="771"/>
      <c r="FKE25" s="771"/>
      <c r="FKF25" s="771"/>
      <c r="FKG25" s="771"/>
      <c r="FKH25" s="771"/>
      <c r="FKI25" s="771"/>
      <c r="FKJ25" s="771"/>
      <c r="FKK25" s="771"/>
      <c r="FKL25" s="771"/>
      <c r="FKM25" s="771"/>
      <c r="FKN25" s="771"/>
      <c r="FKO25" s="771"/>
      <c r="FKP25" s="771"/>
      <c r="FKQ25" s="771"/>
      <c r="FKR25" s="771"/>
      <c r="FKS25" s="771"/>
      <c r="FKT25" s="771"/>
      <c r="FKU25" s="771"/>
      <c r="FKV25" s="771"/>
      <c r="FKW25" s="771"/>
      <c r="FKX25" s="771"/>
      <c r="FKY25" s="771"/>
      <c r="FKZ25" s="771"/>
      <c r="FLA25" s="771"/>
      <c r="FLB25" s="771"/>
      <c r="FLC25" s="771"/>
      <c r="FLD25" s="771"/>
      <c r="FLE25" s="771"/>
      <c r="FLF25" s="771"/>
      <c r="FLG25" s="771"/>
      <c r="FLH25" s="771"/>
      <c r="FLI25" s="771"/>
      <c r="FLJ25" s="771"/>
      <c r="FLK25" s="771"/>
      <c r="FLL25" s="771"/>
      <c r="FLM25" s="771"/>
      <c r="FLN25" s="771"/>
      <c r="FLO25" s="771"/>
      <c r="FLP25" s="771"/>
      <c r="FLQ25" s="771"/>
      <c r="FLR25" s="771"/>
      <c r="FLS25" s="771"/>
      <c r="FLT25" s="771"/>
      <c r="FLU25" s="771"/>
      <c r="FLV25" s="771"/>
      <c r="FLW25" s="771"/>
      <c r="FLX25" s="771"/>
      <c r="FLY25" s="771"/>
      <c r="FLZ25" s="771"/>
      <c r="FMA25" s="771"/>
      <c r="FMB25" s="771"/>
      <c r="FMC25" s="771"/>
      <c r="FMD25" s="771"/>
      <c r="FME25" s="771"/>
      <c r="FMF25" s="771"/>
      <c r="FMG25" s="771"/>
      <c r="FMH25" s="771"/>
      <c r="FMI25" s="771"/>
      <c r="FMJ25" s="771"/>
      <c r="FMK25" s="771"/>
      <c r="FML25" s="771"/>
      <c r="FMM25" s="771"/>
      <c r="FMN25" s="771"/>
      <c r="FMO25" s="771"/>
      <c r="FMP25" s="771"/>
      <c r="FMQ25" s="771"/>
      <c r="FMR25" s="771"/>
      <c r="FMS25" s="771"/>
      <c r="FMT25" s="771"/>
      <c r="FMU25" s="771"/>
      <c r="FMV25" s="771"/>
      <c r="FMW25" s="771"/>
      <c r="FMX25" s="771"/>
      <c r="FMY25" s="771"/>
      <c r="FMZ25" s="771"/>
      <c r="FNA25" s="771"/>
      <c r="FNB25" s="771"/>
      <c r="FNC25" s="771"/>
      <c r="FND25" s="771"/>
      <c r="FNE25" s="771"/>
      <c r="FNF25" s="771"/>
      <c r="FNG25" s="771"/>
      <c r="FNH25" s="771"/>
      <c r="FNI25" s="771"/>
      <c r="FNJ25" s="771"/>
      <c r="FNK25" s="771"/>
      <c r="FNL25" s="771"/>
      <c r="FNM25" s="771"/>
      <c r="FNN25" s="771"/>
      <c r="FNO25" s="771"/>
      <c r="FNP25" s="771"/>
      <c r="FNQ25" s="771"/>
      <c r="FNR25" s="771"/>
      <c r="FNS25" s="771"/>
      <c r="FNT25" s="771"/>
      <c r="FNU25" s="771"/>
      <c r="FNV25" s="771"/>
      <c r="FNW25" s="771"/>
      <c r="FNX25" s="771"/>
      <c r="FNY25" s="771"/>
      <c r="FNZ25" s="771"/>
      <c r="FOA25" s="771"/>
      <c r="FOB25" s="771"/>
      <c r="FOC25" s="771"/>
      <c r="FOD25" s="771"/>
      <c r="FOE25" s="771"/>
      <c r="FOF25" s="771"/>
      <c r="FOG25" s="771"/>
      <c r="FOH25" s="771"/>
      <c r="FOI25" s="771"/>
      <c r="FOJ25" s="771"/>
      <c r="FOK25" s="771"/>
      <c r="FOL25" s="771"/>
      <c r="FOM25" s="771"/>
      <c r="FON25" s="771"/>
      <c r="FOO25" s="771"/>
      <c r="FOP25" s="771"/>
      <c r="FOQ25" s="771"/>
      <c r="FOR25" s="771"/>
      <c r="FOS25" s="771"/>
      <c r="FOT25" s="771"/>
      <c r="FOU25" s="771"/>
      <c r="FOV25" s="771"/>
      <c r="FOW25" s="771"/>
      <c r="FOX25" s="771"/>
      <c r="FOY25" s="771"/>
      <c r="FOZ25" s="771"/>
      <c r="FPA25" s="771"/>
      <c r="FPB25" s="771"/>
      <c r="FPC25" s="771"/>
      <c r="FPD25" s="771"/>
      <c r="FPE25" s="771"/>
      <c r="FPF25" s="771"/>
      <c r="FPG25" s="771"/>
      <c r="FPH25" s="771"/>
      <c r="FPI25" s="771"/>
      <c r="FPJ25" s="771"/>
      <c r="FPK25" s="771"/>
      <c r="FPL25" s="771"/>
      <c r="FPM25" s="771"/>
      <c r="FPN25" s="771"/>
      <c r="FPO25" s="771"/>
      <c r="FPP25" s="771"/>
      <c r="FPQ25" s="771"/>
      <c r="FPR25" s="771"/>
      <c r="FPS25" s="771"/>
      <c r="FPT25" s="771"/>
      <c r="FPU25" s="771"/>
      <c r="FPV25" s="771"/>
      <c r="FPW25" s="771"/>
      <c r="FPX25" s="771"/>
      <c r="FPY25" s="771"/>
      <c r="FPZ25" s="771"/>
      <c r="FQA25" s="771"/>
      <c r="FQB25" s="771"/>
      <c r="FQC25" s="771"/>
      <c r="FQD25" s="771"/>
      <c r="FQE25" s="771"/>
      <c r="FQF25" s="771"/>
      <c r="FQG25" s="771"/>
      <c r="FQH25" s="771"/>
      <c r="FQI25" s="771"/>
      <c r="FQJ25" s="771"/>
      <c r="FQK25" s="771"/>
      <c r="FQL25" s="771"/>
      <c r="FQM25" s="771"/>
      <c r="FQN25" s="771"/>
      <c r="FQO25" s="771"/>
      <c r="FQP25" s="771"/>
      <c r="FQQ25" s="771"/>
      <c r="FQR25" s="771"/>
      <c r="FQS25" s="771"/>
      <c r="FQT25" s="771"/>
      <c r="FQU25" s="771"/>
      <c r="FQV25" s="771"/>
      <c r="FQW25" s="771"/>
      <c r="FQX25" s="771"/>
      <c r="FQY25" s="771"/>
      <c r="FQZ25" s="771"/>
      <c r="FRA25" s="771"/>
      <c r="FRB25" s="771"/>
      <c r="FRC25" s="771"/>
      <c r="FRD25" s="771"/>
      <c r="FRE25" s="771"/>
      <c r="FRF25" s="771"/>
      <c r="FRG25" s="771"/>
      <c r="FRH25" s="771"/>
      <c r="FRI25" s="771"/>
      <c r="FRJ25" s="771"/>
      <c r="FRK25" s="771"/>
      <c r="FRL25" s="771"/>
      <c r="FRM25" s="771"/>
      <c r="FRN25" s="771"/>
      <c r="FRO25" s="771"/>
      <c r="FRP25" s="771"/>
      <c r="FRQ25" s="771"/>
      <c r="FRR25" s="771"/>
      <c r="FRS25" s="771"/>
      <c r="FRT25" s="771"/>
      <c r="FRU25" s="771"/>
      <c r="FRV25" s="771"/>
      <c r="FRW25" s="771"/>
      <c r="FRX25" s="771"/>
      <c r="FRY25" s="771"/>
      <c r="FRZ25" s="771"/>
      <c r="FSA25" s="771"/>
      <c r="FSB25" s="771"/>
      <c r="FSC25" s="771"/>
      <c r="FSD25" s="771"/>
      <c r="FSE25" s="771"/>
      <c r="FSF25" s="771"/>
      <c r="FSG25" s="771"/>
      <c r="FSH25" s="771"/>
      <c r="FSI25" s="771"/>
      <c r="FSJ25" s="771"/>
      <c r="FSK25" s="771"/>
      <c r="FSL25" s="771"/>
      <c r="FSM25" s="771"/>
      <c r="FSN25" s="771"/>
      <c r="FSO25" s="771"/>
      <c r="FSP25" s="771"/>
      <c r="FSQ25" s="771"/>
      <c r="FSR25" s="771"/>
      <c r="FSS25" s="771"/>
      <c r="FST25" s="771"/>
      <c r="FSU25" s="771"/>
      <c r="FSV25" s="771"/>
      <c r="FSW25" s="771"/>
      <c r="FSX25" s="771"/>
      <c r="FSY25" s="771"/>
      <c r="FSZ25" s="771"/>
      <c r="FTA25" s="771"/>
      <c r="FTB25" s="771"/>
      <c r="FTC25" s="771"/>
      <c r="FTD25" s="771"/>
      <c r="FTE25" s="771"/>
      <c r="FTF25" s="771"/>
      <c r="FTG25" s="771"/>
      <c r="FTH25" s="771"/>
      <c r="FTI25" s="771"/>
      <c r="FTJ25" s="771"/>
      <c r="FTK25" s="771"/>
      <c r="FTL25" s="771"/>
      <c r="FTM25" s="771"/>
      <c r="FTN25" s="771"/>
      <c r="FTO25" s="771"/>
      <c r="FTP25" s="771"/>
      <c r="FTQ25" s="771"/>
      <c r="FTR25" s="771"/>
      <c r="FTS25" s="771"/>
      <c r="FTT25" s="771"/>
      <c r="FTU25" s="771"/>
      <c r="FTV25" s="771"/>
      <c r="FTW25" s="771"/>
      <c r="FTX25" s="771"/>
      <c r="FTY25" s="771"/>
      <c r="FTZ25" s="771"/>
      <c r="FUA25" s="771"/>
      <c r="FUB25" s="771"/>
      <c r="FUC25" s="771"/>
      <c r="FUD25" s="771"/>
      <c r="FUE25" s="771"/>
      <c r="FUF25" s="771"/>
      <c r="FUG25" s="771"/>
      <c r="FUH25" s="771"/>
      <c r="FUI25" s="771"/>
      <c r="FUJ25" s="771"/>
      <c r="FUK25" s="771"/>
      <c r="FUL25" s="771"/>
      <c r="FUM25" s="771"/>
      <c r="FUN25" s="771"/>
      <c r="FUO25" s="771"/>
      <c r="FUP25" s="771"/>
      <c r="FUQ25" s="771"/>
      <c r="FUR25" s="771"/>
      <c r="FUS25" s="771"/>
      <c r="FUT25" s="771"/>
      <c r="FUU25" s="771"/>
      <c r="FUV25" s="771"/>
      <c r="FUW25" s="771"/>
      <c r="FUX25" s="771"/>
      <c r="FUY25" s="771"/>
      <c r="FUZ25" s="771"/>
      <c r="FVA25" s="771"/>
      <c r="FVB25" s="771"/>
      <c r="FVC25" s="771"/>
      <c r="FVD25" s="771"/>
      <c r="FVE25" s="771"/>
      <c r="FVF25" s="771"/>
      <c r="FVG25" s="771"/>
      <c r="FVH25" s="771"/>
      <c r="FVI25" s="771"/>
      <c r="FVJ25" s="771"/>
      <c r="FVK25" s="771"/>
      <c r="FVL25" s="771"/>
      <c r="FVM25" s="771"/>
      <c r="FVN25" s="771"/>
      <c r="FVO25" s="771"/>
      <c r="FVP25" s="771"/>
      <c r="FVQ25" s="771"/>
      <c r="FVR25" s="771"/>
      <c r="FVS25" s="771"/>
      <c r="FVT25" s="771"/>
      <c r="FVU25" s="771"/>
      <c r="FVV25" s="771"/>
      <c r="FVW25" s="771"/>
      <c r="FVX25" s="771"/>
      <c r="FVY25" s="771"/>
      <c r="FVZ25" s="771"/>
      <c r="FWA25" s="771"/>
      <c r="FWB25" s="771"/>
      <c r="FWC25" s="771"/>
      <c r="FWD25" s="771"/>
      <c r="FWE25" s="771"/>
      <c r="FWF25" s="771"/>
      <c r="FWG25" s="771"/>
      <c r="FWH25" s="771"/>
      <c r="FWI25" s="771"/>
      <c r="FWJ25" s="771"/>
      <c r="FWK25" s="771"/>
      <c r="FWL25" s="771"/>
      <c r="FWM25" s="771"/>
      <c r="FWN25" s="771"/>
      <c r="FWO25" s="771"/>
      <c r="FWP25" s="771"/>
      <c r="FWQ25" s="771"/>
      <c r="FWR25" s="771"/>
      <c r="FWS25" s="771"/>
      <c r="FWT25" s="771"/>
      <c r="FWU25" s="771"/>
      <c r="FWV25" s="771"/>
      <c r="FWW25" s="771"/>
      <c r="FWX25" s="771"/>
      <c r="FWY25" s="771"/>
      <c r="FWZ25" s="771"/>
      <c r="FXA25" s="771"/>
      <c r="FXB25" s="771"/>
      <c r="FXC25" s="771"/>
      <c r="FXD25" s="771"/>
      <c r="FXE25" s="771"/>
      <c r="FXF25" s="771"/>
      <c r="FXG25" s="771"/>
      <c r="FXH25" s="771"/>
      <c r="FXI25" s="771"/>
      <c r="FXJ25" s="771"/>
      <c r="FXK25" s="771"/>
      <c r="FXL25" s="771"/>
      <c r="FXM25" s="771"/>
      <c r="FXN25" s="771"/>
      <c r="FXO25" s="771"/>
      <c r="FXP25" s="771"/>
      <c r="FXQ25" s="771"/>
      <c r="FXR25" s="771"/>
      <c r="FXS25" s="771"/>
      <c r="FXT25" s="771"/>
      <c r="FXU25" s="771"/>
      <c r="FXV25" s="771"/>
      <c r="FXW25" s="771"/>
      <c r="FXX25" s="771"/>
      <c r="FXY25" s="771"/>
      <c r="FXZ25" s="771"/>
      <c r="FYA25" s="771"/>
      <c r="FYB25" s="771"/>
      <c r="FYC25" s="771"/>
      <c r="FYD25" s="771"/>
      <c r="FYE25" s="771"/>
      <c r="FYF25" s="771"/>
      <c r="FYG25" s="771"/>
      <c r="FYH25" s="771"/>
      <c r="FYI25" s="771"/>
      <c r="FYJ25" s="771"/>
      <c r="FYK25" s="771"/>
      <c r="FYL25" s="771"/>
      <c r="FYM25" s="771"/>
      <c r="FYN25" s="771"/>
      <c r="FYO25" s="771"/>
      <c r="FYP25" s="771"/>
      <c r="FYQ25" s="771"/>
      <c r="FYR25" s="771"/>
      <c r="FYS25" s="771"/>
      <c r="FYT25" s="771"/>
      <c r="FYU25" s="771"/>
      <c r="FYV25" s="771"/>
      <c r="FYW25" s="771"/>
      <c r="FYX25" s="771"/>
      <c r="FYY25" s="771"/>
      <c r="FYZ25" s="771"/>
      <c r="FZA25" s="771"/>
      <c r="FZB25" s="771"/>
      <c r="FZC25" s="771"/>
      <c r="FZD25" s="771"/>
      <c r="FZE25" s="771"/>
      <c r="FZF25" s="771"/>
      <c r="FZG25" s="771"/>
      <c r="FZH25" s="771"/>
      <c r="FZI25" s="771"/>
      <c r="FZJ25" s="771"/>
      <c r="FZK25" s="771"/>
      <c r="FZL25" s="771"/>
      <c r="FZM25" s="771"/>
      <c r="FZN25" s="771"/>
      <c r="FZO25" s="771"/>
      <c r="FZP25" s="771"/>
      <c r="FZQ25" s="771"/>
      <c r="FZR25" s="771"/>
      <c r="FZS25" s="771"/>
      <c r="FZT25" s="771"/>
      <c r="FZU25" s="771"/>
      <c r="FZV25" s="771"/>
      <c r="FZW25" s="771"/>
      <c r="FZX25" s="771"/>
      <c r="FZY25" s="771"/>
      <c r="FZZ25" s="771"/>
      <c r="GAA25" s="771"/>
      <c r="GAB25" s="771"/>
      <c r="GAC25" s="771"/>
      <c r="GAD25" s="771"/>
      <c r="GAE25" s="771"/>
      <c r="GAF25" s="771"/>
      <c r="GAG25" s="771"/>
      <c r="GAH25" s="771"/>
      <c r="GAI25" s="771"/>
      <c r="GAJ25" s="771"/>
      <c r="GAK25" s="771"/>
      <c r="GAL25" s="771"/>
      <c r="GAM25" s="771"/>
      <c r="GAN25" s="771"/>
      <c r="GAO25" s="771"/>
      <c r="GAP25" s="771"/>
      <c r="GAQ25" s="771"/>
      <c r="GAR25" s="771"/>
      <c r="GAS25" s="771"/>
      <c r="GAT25" s="771"/>
      <c r="GAU25" s="771"/>
      <c r="GAV25" s="771"/>
      <c r="GAW25" s="771"/>
      <c r="GAX25" s="771"/>
      <c r="GAY25" s="771"/>
      <c r="GAZ25" s="771"/>
      <c r="GBA25" s="771"/>
      <c r="GBB25" s="771"/>
      <c r="GBC25" s="771"/>
      <c r="GBD25" s="771"/>
      <c r="GBE25" s="771"/>
      <c r="GBF25" s="771"/>
      <c r="GBG25" s="771"/>
      <c r="GBH25" s="771"/>
      <c r="GBI25" s="771"/>
      <c r="GBJ25" s="771"/>
      <c r="GBK25" s="771"/>
      <c r="GBL25" s="771"/>
      <c r="GBM25" s="771"/>
      <c r="GBN25" s="771"/>
      <c r="GBO25" s="771"/>
      <c r="GBP25" s="771"/>
      <c r="GBQ25" s="771"/>
      <c r="GBR25" s="771"/>
      <c r="GBS25" s="771"/>
      <c r="GBT25" s="771"/>
      <c r="GBU25" s="771"/>
      <c r="GBV25" s="771"/>
      <c r="GBW25" s="771"/>
      <c r="GBX25" s="771"/>
      <c r="GBY25" s="771"/>
      <c r="GBZ25" s="771"/>
      <c r="GCA25" s="771"/>
      <c r="GCB25" s="771"/>
      <c r="GCC25" s="771"/>
      <c r="GCD25" s="771"/>
      <c r="GCE25" s="771"/>
      <c r="GCF25" s="771"/>
      <c r="GCG25" s="771"/>
      <c r="GCH25" s="771"/>
      <c r="GCI25" s="771"/>
      <c r="GCJ25" s="771"/>
      <c r="GCK25" s="771"/>
      <c r="GCL25" s="771"/>
      <c r="GCM25" s="771"/>
      <c r="GCN25" s="771"/>
      <c r="GCO25" s="771"/>
      <c r="GCP25" s="771"/>
      <c r="GCQ25" s="771"/>
      <c r="GCR25" s="771"/>
      <c r="GCS25" s="771"/>
      <c r="GCT25" s="771"/>
      <c r="GCU25" s="771"/>
      <c r="GCV25" s="771"/>
      <c r="GCW25" s="771"/>
      <c r="GCX25" s="771"/>
      <c r="GCY25" s="771"/>
      <c r="GCZ25" s="771"/>
      <c r="GDA25" s="771"/>
      <c r="GDB25" s="771"/>
      <c r="GDC25" s="771"/>
      <c r="GDD25" s="771"/>
      <c r="GDE25" s="771"/>
      <c r="GDF25" s="771"/>
      <c r="GDG25" s="771"/>
      <c r="GDH25" s="771"/>
      <c r="GDI25" s="771"/>
      <c r="GDJ25" s="771"/>
      <c r="GDK25" s="771"/>
      <c r="GDL25" s="771"/>
      <c r="GDM25" s="771"/>
      <c r="GDN25" s="771"/>
      <c r="GDO25" s="771"/>
      <c r="GDP25" s="771"/>
      <c r="GDQ25" s="771"/>
      <c r="GDR25" s="771"/>
      <c r="GDS25" s="771"/>
      <c r="GDT25" s="771"/>
      <c r="GDU25" s="771"/>
      <c r="GDV25" s="771"/>
      <c r="GDW25" s="771"/>
      <c r="GDX25" s="771"/>
      <c r="GDY25" s="771"/>
      <c r="GDZ25" s="771"/>
      <c r="GEA25" s="771"/>
      <c r="GEB25" s="771"/>
      <c r="GEC25" s="771"/>
      <c r="GED25" s="771"/>
      <c r="GEE25" s="771"/>
      <c r="GEF25" s="771"/>
      <c r="GEG25" s="771"/>
      <c r="GEH25" s="771"/>
      <c r="GEI25" s="771"/>
      <c r="GEJ25" s="771"/>
      <c r="GEK25" s="771"/>
      <c r="GEL25" s="771"/>
      <c r="GEM25" s="771"/>
      <c r="GEN25" s="771"/>
      <c r="GEO25" s="771"/>
      <c r="GEP25" s="771"/>
      <c r="GEQ25" s="771"/>
      <c r="GER25" s="771"/>
      <c r="GES25" s="771"/>
      <c r="GET25" s="771"/>
      <c r="GEU25" s="771"/>
      <c r="GEV25" s="771"/>
      <c r="GEW25" s="771"/>
      <c r="GEX25" s="771"/>
      <c r="GEY25" s="771"/>
      <c r="GEZ25" s="771"/>
      <c r="GFA25" s="771"/>
      <c r="GFB25" s="771"/>
      <c r="GFC25" s="771"/>
      <c r="GFD25" s="771"/>
      <c r="GFE25" s="771"/>
      <c r="GFF25" s="771"/>
      <c r="GFG25" s="771"/>
      <c r="GFH25" s="771"/>
      <c r="GFI25" s="771"/>
      <c r="GFJ25" s="771"/>
      <c r="GFK25" s="771"/>
      <c r="GFL25" s="771"/>
      <c r="GFM25" s="771"/>
      <c r="GFN25" s="771"/>
      <c r="GFO25" s="771"/>
      <c r="GFP25" s="771"/>
      <c r="GFQ25" s="771"/>
      <c r="GFR25" s="771"/>
      <c r="GFS25" s="771"/>
      <c r="GFT25" s="771"/>
      <c r="GFU25" s="771"/>
      <c r="GFV25" s="771"/>
      <c r="GFW25" s="771"/>
      <c r="GFX25" s="771"/>
      <c r="GFY25" s="771"/>
      <c r="GFZ25" s="771"/>
      <c r="GGA25" s="771"/>
      <c r="GGB25" s="771"/>
      <c r="GGC25" s="771"/>
      <c r="GGD25" s="771"/>
      <c r="GGE25" s="771"/>
      <c r="GGF25" s="771"/>
      <c r="GGG25" s="771"/>
      <c r="GGH25" s="771"/>
      <c r="GGI25" s="771"/>
      <c r="GGJ25" s="771"/>
      <c r="GGK25" s="771"/>
      <c r="GGL25" s="771"/>
      <c r="GGM25" s="771"/>
      <c r="GGN25" s="771"/>
      <c r="GGO25" s="771"/>
      <c r="GGP25" s="771"/>
      <c r="GGQ25" s="771"/>
      <c r="GGR25" s="771"/>
      <c r="GGS25" s="771"/>
      <c r="GGT25" s="771"/>
      <c r="GGU25" s="771"/>
      <c r="GGV25" s="771"/>
      <c r="GGW25" s="771"/>
      <c r="GGX25" s="771"/>
      <c r="GGY25" s="771"/>
      <c r="GGZ25" s="771"/>
      <c r="GHA25" s="771"/>
      <c r="GHB25" s="771"/>
      <c r="GHC25" s="771"/>
      <c r="GHD25" s="771"/>
      <c r="GHE25" s="771"/>
      <c r="GHF25" s="771"/>
      <c r="GHG25" s="771"/>
      <c r="GHH25" s="771"/>
      <c r="GHI25" s="771"/>
      <c r="GHJ25" s="771"/>
      <c r="GHK25" s="771"/>
      <c r="GHL25" s="771"/>
      <c r="GHM25" s="771"/>
      <c r="GHN25" s="771"/>
      <c r="GHO25" s="771"/>
      <c r="GHP25" s="771"/>
      <c r="GHQ25" s="771"/>
      <c r="GHR25" s="771"/>
      <c r="GHS25" s="771"/>
      <c r="GHT25" s="771"/>
      <c r="GHU25" s="771"/>
      <c r="GHV25" s="771"/>
      <c r="GHW25" s="771"/>
      <c r="GHX25" s="771"/>
      <c r="GHY25" s="771"/>
      <c r="GHZ25" s="771"/>
      <c r="GIA25" s="771"/>
      <c r="GIB25" s="771"/>
      <c r="GIC25" s="771"/>
      <c r="GID25" s="771"/>
      <c r="GIE25" s="771"/>
      <c r="GIF25" s="771"/>
      <c r="GIG25" s="771"/>
      <c r="GIH25" s="771"/>
      <c r="GII25" s="771"/>
      <c r="GIJ25" s="771"/>
      <c r="GIK25" s="771"/>
      <c r="GIL25" s="771"/>
      <c r="GIM25" s="771"/>
      <c r="GIN25" s="771"/>
      <c r="GIO25" s="771"/>
      <c r="GIP25" s="771"/>
      <c r="GIQ25" s="771"/>
      <c r="GIR25" s="771"/>
      <c r="GIS25" s="771"/>
      <c r="GIT25" s="771"/>
      <c r="GIU25" s="771"/>
      <c r="GIV25" s="771"/>
      <c r="GIW25" s="771"/>
      <c r="GIX25" s="771"/>
      <c r="GIY25" s="771"/>
      <c r="GIZ25" s="771"/>
      <c r="GJA25" s="771"/>
      <c r="GJB25" s="771"/>
      <c r="GJC25" s="771"/>
      <c r="GJD25" s="771"/>
      <c r="GJE25" s="771"/>
      <c r="GJF25" s="771"/>
      <c r="GJG25" s="771"/>
      <c r="GJH25" s="771"/>
      <c r="GJI25" s="771"/>
      <c r="GJJ25" s="771"/>
      <c r="GJK25" s="771"/>
      <c r="GJL25" s="771"/>
      <c r="GJM25" s="771"/>
      <c r="GJN25" s="771"/>
      <c r="GJO25" s="771"/>
      <c r="GJP25" s="771"/>
      <c r="GJQ25" s="771"/>
      <c r="GJR25" s="771"/>
      <c r="GJS25" s="771"/>
      <c r="GJT25" s="771"/>
      <c r="GJU25" s="771"/>
      <c r="GJV25" s="771"/>
      <c r="GJW25" s="771"/>
      <c r="GJX25" s="771"/>
      <c r="GJY25" s="771"/>
      <c r="GJZ25" s="771"/>
      <c r="GKA25" s="771"/>
      <c r="GKB25" s="771"/>
      <c r="GKC25" s="771"/>
      <c r="GKD25" s="771"/>
      <c r="GKE25" s="771"/>
      <c r="GKF25" s="771"/>
      <c r="GKG25" s="771"/>
      <c r="GKH25" s="771"/>
      <c r="GKI25" s="771"/>
      <c r="GKJ25" s="771"/>
      <c r="GKK25" s="771"/>
      <c r="GKL25" s="771"/>
      <c r="GKM25" s="771"/>
      <c r="GKN25" s="771"/>
      <c r="GKO25" s="771"/>
      <c r="GKP25" s="771"/>
      <c r="GKQ25" s="771"/>
      <c r="GKR25" s="771"/>
      <c r="GKS25" s="771"/>
      <c r="GKT25" s="771"/>
      <c r="GKU25" s="771"/>
      <c r="GKV25" s="771"/>
      <c r="GKW25" s="771"/>
      <c r="GKX25" s="771"/>
      <c r="GKY25" s="771"/>
      <c r="GKZ25" s="771"/>
      <c r="GLA25" s="771"/>
      <c r="GLB25" s="771"/>
      <c r="GLC25" s="771"/>
      <c r="GLD25" s="771"/>
      <c r="GLE25" s="771"/>
      <c r="GLF25" s="771"/>
      <c r="GLG25" s="771"/>
      <c r="GLH25" s="771"/>
      <c r="GLI25" s="771"/>
      <c r="GLJ25" s="771"/>
      <c r="GLK25" s="771"/>
      <c r="GLL25" s="771"/>
      <c r="GLM25" s="771"/>
      <c r="GLN25" s="771"/>
      <c r="GLO25" s="771"/>
      <c r="GLP25" s="771"/>
      <c r="GLQ25" s="771"/>
      <c r="GLR25" s="771"/>
      <c r="GLS25" s="771"/>
      <c r="GLT25" s="771"/>
      <c r="GLU25" s="771"/>
      <c r="GLV25" s="771"/>
      <c r="GLW25" s="771"/>
      <c r="GLX25" s="771"/>
      <c r="GLY25" s="771"/>
      <c r="GLZ25" s="771"/>
      <c r="GMA25" s="771"/>
      <c r="GMB25" s="771"/>
      <c r="GMC25" s="771"/>
      <c r="GMD25" s="771"/>
      <c r="GME25" s="771"/>
      <c r="GMF25" s="771"/>
      <c r="GMG25" s="771"/>
      <c r="GMH25" s="771"/>
      <c r="GMI25" s="771"/>
      <c r="GMJ25" s="771"/>
      <c r="GMK25" s="771"/>
      <c r="GML25" s="771"/>
      <c r="GMM25" s="771"/>
      <c r="GMN25" s="771"/>
      <c r="GMO25" s="771"/>
      <c r="GMP25" s="771"/>
      <c r="GMQ25" s="771"/>
      <c r="GMR25" s="771"/>
      <c r="GMS25" s="771"/>
      <c r="GMT25" s="771"/>
      <c r="GMU25" s="771"/>
      <c r="GMV25" s="771"/>
      <c r="GMW25" s="771"/>
      <c r="GMX25" s="771"/>
      <c r="GMY25" s="771"/>
      <c r="GMZ25" s="771"/>
      <c r="GNA25" s="771"/>
      <c r="GNB25" s="771"/>
      <c r="GNC25" s="771"/>
      <c r="GND25" s="771"/>
      <c r="GNE25" s="771"/>
      <c r="GNF25" s="771"/>
      <c r="GNG25" s="771"/>
      <c r="GNH25" s="771"/>
      <c r="GNI25" s="771"/>
      <c r="GNJ25" s="771"/>
      <c r="GNK25" s="771"/>
      <c r="GNL25" s="771"/>
      <c r="GNM25" s="771"/>
      <c r="GNN25" s="771"/>
      <c r="GNO25" s="771"/>
      <c r="GNP25" s="771"/>
      <c r="GNQ25" s="771"/>
      <c r="GNR25" s="771"/>
      <c r="GNS25" s="771"/>
      <c r="GNT25" s="771"/>
      <c r="GNU25" s="771"/>
      <c r="GNV25" s="771"/>
      <c r="GNW25" s="771"/>
      <c r="GNX25" s="771"/>
      <c r="GNY25" s="771"/>
      <c r="GNZ25" s="771"/>
      <c r="GOA25" s="771"/>
      <c r="GOB25" s="771"/>
      <c r="GOC25" s="771"/>
      <c r="GOD25" s="771"/>
      <c r="GOE25" s="771"/>
      <c r="GOF25" s="771"/>
      <c r="GOG25" s="771"/>
      <c r="GOH25" s="771"/>
      <c r="GOI25" s="771"/>
      <c r="GOJ25" s="771"/>
      <c r="GOK25" s="771"/>
      <c r="GOL25" s="771"/>
      <c r="GOM25" s="771"/>
      <c r="GON25" s="771"/>
      <c r="GOO25" s="771"/>
      <c r="GOP25" s="771"/>
      <c r="GOQ25" s="771"/>
      <c r="GOR25" s="771"/>
      <c r="GOS25" s="771"/>
      <c r="GOT25" s="771"/>
      <c r="GOU25" s="771"/>
      <c r="GOV25" s="771"/>
      <c r="GOW25" s="771"/>
      <c r="GOX25" s="771"/>
      <c r="GOY25" s="771"/>
      <c r="GOZ25" s="771"/>
      <c r="GPA25" s="771"/>
      <c r="GPB25" s="771"/>
      <c r="GPC25" s="771"/>
      <c r="GPD25" s="771"/>
      <c r="GPE25" s="771"/>
      <c r="GPF25" s="771"/>
      <c r="GPG25" s="771"/>
      <c r="GPH25" s="771"/>
      <c r="GPI25" s="771"/>
      <c r="GPJ25" s="771"/>
      <c r="GPK25" s="771"/>
      <c r="GPL25" s="771"/>
      <c r="GPM25" s="771"/>
      <c r="GPN25" s="771"/>
      <c r="GPO25" s="771"/>
      <c r="GPP25" s="771"/>
      <c r="GPQ25" s="771"/>
      <c r="GPR25" s="771"/>
      <c r="GPS25" s="771"/>
      <c r="GPT25" s="771"/>
      <c r="GPU25" s="771"/>
      <c r="GPV25" s="771"/>
      <c r="GPW25" s="771"/>
      <c r="GPX25" s="771"/>
      <c r="GPY25" s="771"/>
      <c r="GPZ25" s="771"/>
      <c r="GQA25" s="771"/>
      <c r="GQB25" s="771"/>
      <c r="GQC25" s="771"/>
      <c r="GQD25" s="771"/>
      <c r="GQE25" s="771"/>
      <c r="GQF25" s="771"/>
      <c r="GQG25" s="771"/>
      <c r="GQH25" s="771"/>
      <c r="GQI25" s="771"/>
      <c r="GQJ25" s="771"/>
      <c r="GQK25" s="771"/>
      <c r="GQL25" s="771"/>
      <c r="GQM25" s="771"/>
      <c r="GQN25" s="771"/>
      <c r="GQO25" s="771"/>
      <c r="GQP25" s="771"/>
      <c r="GQQ25" s="771"/>
      <c r="GQR25" s="771"/>
      <c r="GQS25" s="771"/>
      <c r="GQT25" s="771"/>
      <c r="GQU25" s="771"/>
      <c r="GQV25" s="771"/>
      <c r="GQW25" s="771"/>
      <c r="GQX25" s="771"/>
      <c r="GQY25" s="771"/>
      <c r="GQZ25" s="771"/>
      <c r="GRA25" s="771"/>
      <c r="GRB25" s="771"/>
      <c r="GRC25" s="771"/>
      <c r="GRD25" s="771"/>
      <c r="GRE25" s="771"/>
      <c r="GRF25" s="771"/>
      <c r="GRG25" s="771"/>
      <c r="GRH25" s="771"/>
      <c r="GRI25" s="771"/>
      <c r="GRJ25" s="771"/>
      <c r="GRK25" s="771"/>
      <c r="GRL25" s="771"/>
      <c r="GRM25" s="771"/>
      <c r="GRN25" s="771"/>
      <c r="GRO25" s="771"/>
      <c r="GRP25" s="771"/>
      <c r="GRQ25" s="771"/>
      <c r="GRR25" s="771"/>
      <c r="GRS25" s="771"/>
      <c r="GRT25" s="771"/>
      <c r="GRU25" s="771"/>
      <c r="GRV25" s="771"/>
      <c r="GRW25" s="771"/>
      <c r="GRX25" s="771"/>
      <c r="GRY25" s="771"/>
      <c r="GRZ25" s="771"/>
      <c r="GSA25" s="771"/>
      <c r="GSB25" s="771"/>
      <c r="GSC25" s="771"/>
      <c r="GSD25" s="771"/>
      <c r="GSE25" s="771"/>
      <c r="GSF25" s="771"/>
      <c r="GSG25" s="771"/>
      <c r="GSH25" s="771"/>
      <c r="GSI25" s="771"/>
      <c r="GSJ25" s="771"/>
      <c r="GSK25" s="771"/>
      <c r="GSL25" s="771"/>
      <c r="GSM25" s="771"/>
      <c r="GSN25" s="771"/>
      <c r="GSO25" s="771"/>
      <c r="GSP25" s="771"/>
      <c r="GSQ25" s="771"/>
      <c r="GSR25" s="771"/>
      <c r="GSS25" s="771"/>
      <c r="GST25" s="771"/>
      <c r="GSU25" s="771"/>
      <c r="GSV25" s="771"/>
      <c r="GSW25" s="771"/>
      <c r="GSX25" s="771"/>
      <c r="GSY25" s="771"/>
      <c r="GSZ25" s="771"/>
      <c r="GTA25" s="771"/>
      <c r="GTB25" s="771"/>
      <c r="GTC25" s="771"/>
      <c r="GTD25" s="771"/>
      <c r="GTE25" s="771"/>
      <c r="GTF25" s="771"/>
      <c r="GTG25" s="771"/>
      <c r="GTH25" s="771"/>
      <c r="GTI25" s="771"/>
      <c r="GTJ25" s="771"/>
      <c r="GTK25" s="771"/>
      <c r="GTL25" s="771"/>
      <c r="GTM25" s="771"/>
      <c r="GTN25" s="771"/>
      <c r="GTO25" s="771"/>
      <c r="GTP25" s="771"/>
      <c r="GTQ25" s="771"/>
      <c r="GTR25" s="771"/>
      <c r="GTS25" s="771"/>
      <c r="GTT25" s="771"/>
      <c r="GTU25" s="771"/>
      <c r="GTV25" s="771"/>
      <c r="GTW25" s="771"/>
      <c r="GTX25" s="771"/>
      <c r="GTY25" s="771"/>
      <c r="GTZ25" s="771"/>
      <c r="GUA25" s="771"/>
      <c r="GUB25" s="771"/>
      <c r="GUC25" s="771"/>
      <c r="GUD25" s="771"/>
      <c r="GUE25" s="771"/>
      <c r="GUF25" s="771"/>
      <c r="GUG25" s="771"/>
      <c r="GUH25" s="771"/>
      <c r="GUI25" s="771"/>
      <c r="GUJ25" s="771"/>
      <c r="GUK25" s="771"/>
      <c r="GUL25" s="771"/>
      <c r="GUM25" s="771"/>
      <c r="GUN25" s="771"/>
      <c r="GUO25" s="771"/>
      <c r="GUP25" s="771"/>
      <c r="GUQ25" s="771"/>
      <c r="GUR25" s="771"/>
      <c r="GUS25" s="771"/>
      <c r="GUT25" s="771"/>
      <c r="GUU25" s="771"/>
      <c r="GUV25" s="771"/>
      <c r="GUW25" s="771"/>
      <c r="GUX25" s="771"/>
      <c r="GUY25" s="771"/>
      <c r="GUZ25" s="771"/>
      <c r="GVA25" s="771"/>
      <c r="GVB25" s="771"/>
      <c r="GVC25" s="771"/>
      <c r="GVD25" s="771"/>
      <c r="GVE25" s="771"/>
      <c r="GVF25" s="771"/>
      <c r="GVG25" s="771"/>
      <c r="GVH25" s="771"/>
      <c r="GVI25" s="771"/>
      <c r="GVJ25" s="771"/>
      <c r="GVK25" s="771"/>
      <c r="GVL25" s="771"/>
      <c r="GVM25" s="771"/>
      <c r="GVN25" s="771"/>
      <c r="GVO25" s="771"/>
      <c r="GVP25" s="771"/>
      <c r="GVQ25" s="771"/>
      <c r="GVR25" s="771"/>
      <c r="GVS25" s="771"/>
      <c r="GVT25" s="771"/>
      <c r="GVU25" s="771"/>
      <c r="GVV25" s="771"/>
      <c r="GVW25" s="771"/>
      <c r="GVX25" s="771"/>
      <c r="GVY25" s="771"/>
      <c r="GVZ25" s="771"/>
      <c r="GWA25" s="771"/>
      <c r="GWB25" s="771"/>
      <c r="GWC25" s="771"/>
      <c r="GWD25" s="771"/>
      <c r="GWE25" s="771"/>
      <c r="GWF25" s="771"/>
      <c r="GWG25" s="771"/>
      <c r="GWH25" s="771"/>
      <c r="GWI25" s="771"/>
      <c r="GWJ25" s="771"/>
      <c r="GWK25" s="771"/>
      <c r="GWL25" s="771"/>
      <c r="GWM25" s="771"/>
      <c r="GWN25" s="771"/>
      <c r="GWO25" s="771"/>
      <c r="GWP25" s="771"/>
      <c r="GWQ25" s="771"/>
      <c r="GWR25" s="771"/>
      <c r="GWS25" s="771"/>
      <c r="GWT25" s="771"/>
      <c r="GWU25" s="771"/>
      <c r="GWV25" s="771"/>
      <c r="GWW25" s="771"/>
      <c r="GWX25" s="771"/>
      <c r="GWY25" s="771"/>
      <c r="GWZ25" s="771"/>
      <c r="GXA25" s="771"/>
      <c r="GXB25" s="771"/>
      <c r="GXC25" s="771"/>
      <c r="GXD25" s="771"/>
      <c r="GXE25" s="771"/>
      <c r="GXF25" s="771"/>
      <c r="GXG25" s="771"/>
      <c r="GXH25" s="771"/>
      <c r="GXI25" s="771"/>
      <c r="GXJ25" s="771"/>
      <c r="GXK25" s="771"/>
      <c r="GXL25" s="771"/>
      <c r="GXM25" s="771"/>
      <c r="GXN25" s="771"/>
      <c r="GXO25" s="771"/>
      <c r="GXP25" s="771"/>
      <c r="GXQ25" s="771"/>
      <c r="GXR25" s="771"/>
      <c r="GXS25" s="771"/>
      <c r="GXT25" s="771"/>
      <c r="GXU25" s="771"/>
      <c r="GXV25" s="771"/>
      <c r="GXW25" s="771"/>
      <c r="GXX25" s="771"/>
      <c r="GXY25" s="771"/>
      <c r="GXZ25" s="771"/>
      <c r="GYA25" s="771"/>
      <c r="GYB25" s="771"/>
      <c r="GYC25" s="771"/>
      <c r="GYD25" s="771"/>
      <c r="GYE25" s="771"/>
      <c r="GYF25" s="771"/>
      <c r="GYG25" s="771"/>
      <c r="GYH25" s="771"/>
      <c r="GYI25" s="771"/>
      <c r="GYJ25" s="771"/>
      <c r="GYK25" s="771"/>
      <c r="GYL25" s="771"/>
      <c r="GYM25" s="771"/>
      <c r="GYN25" s="771"/>
      <c r="GYO25" s="771"/>
      <c r="GYP25" s="771"/>
      <c r="GYQ25" s="771"/>
      <c r="GYR25" s="771"/>
      <c r="GYS25" s="771"/>
      <c r="GYT25" s="771"/>
      <c r="GYU25" s="771"/>
      <c r="GYV25" s="771"/>
      <c r="GYW25" s="771"/>
      <c r="GYX25" s="771"/>
      <c r="GYY25" s="771"/>
      <c r="GYZ25" s="771"/>
      <c r="GZA25" s="771"/>
      <c r="GZB25" s="771"/>
      <c r="GZC25" s="771"/>
      <c r="GZD25" s="771"/>
      <c r="GZE25" s="771"/>
      <c r="GZF25" s="771"/>
      <c r="GZG25" s="771"/>
      <c r="GZH25" s="771"/>
      <c r="GZI25" s="771"/>
      <c r="GZJ25" s="771"/>
      <c r="GZK25" s="771"/>
      <c r="GZL25" s="771"/>
      <c r="GZM25" s="771"/>
      <c r="GZN25" s="771"/>
      <c r="GZO25" s="771"/>
      <c r="GZP25" s="771"/>
      <c r="GZQ25" s="771"/>
      <c r="GZR25" s="771"/>
      <c r="GZS25" s="771"/>
      <c r="GZT25" s="771"/>
      <c r="GZU25" s="771"/>
      <c r="GZV25" s="771"/>
      <c r="GZW25" s="771"/>
      <c r="GZX25" s="771"/>
      <c r="GZY25" s="771"/>
      <c r="GZZ25" s="771"/>
      <c r="HAA25" s="771"/>
      <c r="HAB25" s="771"/>
      <c r="HAC25" s="771"/>
      <c r="HAD25" s="771"/>
      <c r="HAE25" s="771"/>
      <c r="HAF25" s="771"/>
      <c r="HAG25" s="771"/>
      <c r="HAH25" s="771"/>
      <c r="HAI25" s="771"/>
      <c r="HAJ25" s="771"/>
      <c r="HAK25" s="771"/>
      <c r="HAL25" s="771"/>
      <c r="HAM25" s="771"/>
      <c r="HAN25" s="771"/>
      <c r="HAO25" s="771"/>
      <c r="HAP25" s="771"/>
      <c r="HAQ25" s="771"/>
      <c r="HAR25" s="771"/>
      <c r="HAS25" s="771"/>
      <c r="HAT25" s="771"/>
      <c r="HAU25" s="771"/>
      <c r="HAV25" s="771"/>
      <c r="HAW25" s="771"/>
      <c r="HAX25" s="771"/>
      <c r="HAY25" s="771"/>
      <c r="HAZ25" s="771"/>
      <c r="HBA25" s="771"/>
      <c r="HBB25" s="771"/>
      <c r="HBC25" s="771"/>
      <c r="HBD25" s="771"/>
      <c r="HBE25" s="771"/>
      <c r="HBF25" s="771"/>
      <c r="HBG25" s="771"/>
      <c r="HBH25" s="771"/>
      <c r="HBI25" s="771"/>
      <c r="HBJ25" s="771"/>
      <c r="HBK25" s="771"/>
      <c r="HBL25" s="771"/>
      <c r="HBM25" s="771"/>
      <c r="HBN25" s="771"/>
      <c r="HBO25" s="771"/>
      <c r="HBP25" s="771"/>
      <c r="HBQ25" s="771"/>
      <c r="HBR25" s="771"/>
      <c r="HBS25" s="771"/>
      <c r="HBT25" s="771"/>
      <c r="HBU25" s="771"/>
      <c r="HBV25" s="771"/>
      <c r="HBW25" s="771"/>
      <c r="HBX25" s="771"/>
      <c r="HBY25" s="771"/>
      <c r="HBZ25" s="771"/>
      <c r="HCA25" s="771"/>
      <c r="HCB25" s="771"/>
      <c r="HCC25" s="771"/>
      <c r="HCD25" s="771"/>
      <c r="HCE25" s="771"/>
      <c r="HCF25" s="771"/>
      <c r="HCG25" s="771"/>
      <c r="HCH25" s="771"/>
      <c r="HCI25" s="771"/>
      <c r="HCJ25" s="771"/>
      <c r="HCK25" s="771"/>
      <c r="HCL25" s="771"/>
      <c r="HCM25" s="771"/>
      <c r="HCN25" s="771"/>
      <c r="HCO25" s="771"/>
      <c r="HCP25" s="771"/>
      <c r="HCQ25" s="771"/>
      <c r="HCR25" s="771"/>
      <c r="HCS25" s="771"/>
      <c r="HCT25" s="771"/>
      <c r="HCU25" s="771"/>
      <c r="HCV25" s="771"/>
      <c r="HCW25" s="771"/>
      <c r="HCX25" s="771"/>
      <c r="HCY25" s="771"/>
      <c r="HCZ25" s="771"/>
      <c r="HDA25" s="771"/>
      <c r="HDB25" s="771"/>
      <c r="HDC25" s="771"/>
      <c r="HDD25" s="771"/>
      <c r="HDE25" s="771"/>
      <c r="HDF25" s="771"/>
      <c r="HDG25" s="771"/>
      <c r="HDH25" s="771"/>
      <c r="HDI25" s="771"/>
      <c r="HDJ25" s="771"/>
      <c r="HDK25" s="771"/>
      <c r="HDL25" s="771"/>
      <c r="HDM25" s="771"/>
      <c r="HDN25" s="771"/>
      <c r="HDO25" s="771"/>
      <c r="HDP25" s="771"/>
      <c r="HDQ25" s="771"/>
      <c r="HDR25" s="771"/>
      <c r="HDS25" s="771"/>
      <c r="HDT25" s="771"/>
      <c r="HDU25" s="771"/>
      <c r="HDV25" s="771"/>
      <c r="HDW25" s="771"/>
      <c r="HDX25" s="771"/>
      <c r="HDY25" s="771"/>
      <c r="HDZ25" s="771"/>
      <c r="HEA25" s="771"/>
      <c r="HEB25" s="771"/>
      <c r="HEC25" s="771"/>
      <c r="HED25" s="771"/>
      <c r="HEE25" s="771"/>
      <c r="HEF25" s="771"/>
      <c r="HEG25" s="771"/>
      <c r="HEH25" s="771"/>
      <c r="HEI25" s="771"/>
      <c r="HEJ25" s="771"/>
      <c r="HEK25" s="771"/>
      <c r="HEL25" s="771"/>
      <c r="HEM25" s="771"/>
      <c r="HEN25" s="771"/>
      <c r="HEO25" s="771"/>
      <c r="HEP25" s="771"/>
      <c r="HEQ25" s="771"/>
      <c r="HER25" s="771"/>
      <c r="HES25" s="771"/>
      <c r="HET25" s="771"/>
      <c r="HEU25" s="771"/>
      <c r="HEV25" s="771"/>
      <c r="HEW25" s="771"/>
      <c r="HEX25" s="771"/>
      <c r="HEY25" s="771"/>
      <c r="HEZ25" s="771"/>
      <c r="HFA25" s="771"/>
      <c r="HFB25" s="771"/>
      <c r="HFC25" s="771"/>
      <c r="HFD25" s="771"/>
      <c r="HFE25" s="771"/>
      <c r="HFF25" s="771"/>
      <c r="HFG25" s="771"/>
      <c r="HFH25" s="771"/>
      <c r="HFI25" s="771"/>
      <c r="HFJ25" s="771"/>
      <c r="HFK25" s="771"/>
      <c r="HFL25" s="771"/>
      <c r="HFM25" s="771"/>
      <c r="HFN25" s="771"/>
      <c r="HFO25" s="771"/>
      <c r="HFP25" s="771"/>
      <c r="HFQ25" s="771"/>
      <c r="HFR25" s="771"/>
      <c r="HFS25" s="771"/>
      <c r="HFT25" s="771"/>
      <c r="HFU25" s="771"/>
      <c r="HFV25" s="771"/>
      <c r="HFW25" s="771"/>
      <c r="HFX25" s="771"/>
      <c r="HFY25" s="771"/>
      <c r="HFZ25" s="771"/>
      <c r="HGA25" s="771"/>
      <c r="HGB25" s="771"/>
      <c r="HGC25" s="771"/>
      <c r="HGD25" s="771"/>
      <c r="HGE25" s="771"/>
      <c r="HGF25" s="771"/>
      <c r="HGG25" s="771"/>
      <c r="HGH25" s="771"/>
      <c r="HGI25" s="771"/>
      <c r="HGJ25" s="771"/>
      <c r="HGK25" s="771"/>
      <c r="HGL25" s="771"/>
      <c r="HGM25" s="771"/>
      <c r="HGN25" s="771"/>
      <c r="HGO25" s="771"/>
      <c r="HGP25" s="771"/>
      <c r="HGQ25" s="771"/>
      <c r="HGR25" s="771"/>
      <c r="HGS25" s="771"/>
      <c r="HGT25" s="771"/>
      <c r="HGU25" s="771"/>
      <c r="HGV25" s="771"/>
      <c r="HGW25" s="771"/>
      <c r="HGX25" s="771"/>
      <c r="HGY25" s="771"/>
      <c r="HGZ25" s="771"/>
      <c r="HHA25" s="771"/>
      <c r="HHB25" s="771"/>
      <c r="HHC25" s="771"/>
      <c r="HHD25" s="771"/>
      <c r="HHE25" s="771"/>
      <c r="HHF25" s="771"/>
      <c r="HHG25" s="771"/>
      <c r="HHH25" s="771"/>
      <c r="HHI25" s="771"/>
      <c r="HHJ25" s="771"/>
      <c r="HHK25" s="771"/>
      <c r="HHL25" s="771"/>
      <c r="HHM25" s="771"/>
      <c r="HHN25" s="771"/>
      <c r="HHO25" s="771"/>
      <c r="HHP25" s="771"/>
      <c r="HHQ25" s="771"/>
      <c r="HHR25" s="771"/>
      <c r="HHS25" s="771"/>
      <c r="HHT25" s="771"/>
      <c r="HHU25" s="771"/>
      <c r="HHV25" s="771"/>
      <c r="HHW25" s="771"/>
      <c r="HHX25" s="771"/>
      <c r="HHY25" s="771"/>
      <c r="HHZ25" s="771"/>
      <c r="HIA25" s="771"/>
      <c r="HIB25" s="771"/>
      <c r="HIC25" s="771"/>
      <c r="HID25" s="771"/>
      <c r="HIE25" s="771"/>
      <c r="HIF25" s="771"/>
      <c r="HIG25" s="771"/>
      <c r="HIH25" s="771"/>
      <c r="HII25" s="771"/>
      <c r="HIJ25" s="771"/>
      <c r="HIK25" s="771"/>
      <c r="HIL25" s="771"/>
      <c r="HIM25" s="771"/>
      <c r="HIN25" s="771"/>
      <c r="HIO25" s="771"/>
      <c r="HIP25" s="771"/>
      <c r="HIQ25" s="771"/>
      <c r="HIR25" s="771"/>
      <c r="HIS25" s="771"/>
      <c r="HIT25" s="771"/>
      <c r="HIU25" s="771"/>
      <c r="HIV25" s="771"/>
      <c r="HIW25" s="771"/>
      <c r="HIX25" s="771"/>
      <c r="HIY25" s="771"/>
      <c r="HIZ25" s="771"/>
      <c r="HJA25" s="771"/>
      <c r="HJB25" s="771"/>
      <c r="HJC25" s="771"/>
      <c r="HJD25" s="771"/>
      <c r="HJE25" s="771"/>
      <c r="HJF25" s="771"/>
      <c r="HJG25" s="771"/>
      <c r="HJH25" s="771"/>
      <c r="HJI25" s="771"/>
      <c r="HJJ25" s="771"/>
      <c r="HJK25" s="771"/>
      <c r="HJL25" s="771"/>
      <c r="HJM25" s="771"/>
      <c r="HJN25" s="771"/>
      <c r="HJO25" s="771"/>
      <c r="HJP25" s="771"/>
      <c r="HJQ25" s="771"/>
      <c r="HJR25" s="771"/>
      <c r="HJS25" s="771"/>
      <c r="HJT25" s="771"/>
      <c r="HJU25" s="771"/>
      <c r="HJV25" s="771"/>
      <c r="HJW25" s="771"/>
      <c r="HJX25" s="771"/>
      <c r="HJY25" s="771"/>
      <c r="HJZ25" s="771"/>
      <c r="HKA25" s="771"/>
      <c r="HKB25" s="771"/>
      <c r="HKC25" s="771"/>
      <c r="HKD25" s="771"/>
      <c r="HKE25" s="771"/>
      <c r="HKF25" s="771"/>
      <c r="HKG25" s="771"/>
      <c r="HKH25" s="771"/>
      <c r="HKI25" s="771"/>
      <c r="HKJ25" s="771"/>
      <c r="HKK25" s="771"/>
      <c r="HKL25" s="771"/>
      <c r="HKM25" s="771"/>
      <c r="HKN25" s="771"/>
      <c r="HKO25" s="771"/>
      <c r="HKP25" s="771"/>
      <c r="HKQ25" s="771"/>
      <c r="HKR25" s="771"/>
      <c r="HKS25" s="771"/>
      <c r="HKT25" s="771"/>
      <c r="HKU25" s="771"/>
      <c r="HKV25" s="771"/>
      <c r="HKW25" s="771"/>
      <c r="HKX25" s="771"/>
      <c r="HKY25" s="771"/>
      <c r="HKZ25" s="771"/>
      <c r="HLA25" s="771"/>
      <c r="HLB25" s="771"/>
      <c r="HLC25" s="771"/>
      <c r="HLD25" s="771"/>
      <c r="HLE25" s="771"/>
      <c r="HLF25" s="771"/>
      <c r="HLG25" s="771"/>
      <c r="HLH25" s="771"/>
      <c r="HLI25" s="771"/>
      <c r="HLJ25" s="771"/>
      <c r="HLK25" s="771"/>
      <c r="HLL25" s="771"/>
      <c r="HLM25" s="771"/>
      <c r="HLN25" s="771"/>
      <c r="HLO25" s="771"/>
      <c r="HLP25" s="771"/>
      <c r="HLQ25" s="771"/>
      <c r="HLR25" s="771"/>
      <c r="HLS25" s="771"/>
      <c r="HLT25" s="771"/>
      <c r="HLU25" s="771"/>
      <c r="HLV25" s="771"/>
      <c r="HLW25" s="771"/>
      <c r="HLX25" s="771"/>
      <c r="HLY25" s="771"/>
      <c r="HLZ25" s="771"/>
      <c r="HMA25" s="771"/>
      <c r="HMB25" s="771"/>
      <c r="HMC25" s="771"/>
      <c r="HMD25" s="771"/>
      <c r="HME25" s="771"/>
      <c r="HMF25" s="771"/>
      <c r="HMG25" s="771"/>
      <c r="HMH25" s="771"/>
      <c r="HMI25" s="771"/>
      <c r="HMJ25" s="771"/>
      <c r="HMK25" s="771"/>
      <c r="HML25" s="771"/>
      <c r="HMM25" s="771"/>
      <c r="HMN25" s="771"/>
      <c r="HMO25" s="771"/>
      <c r="HMP25" s="771"/>
      <c r="HMQ25" s="771"/>
      <c r="HMR25" s="771"/>
      <c r="HMS25" s="771"/>
      <c r="HMT25" s="771"/>
      <c r="HMU25" s="771"/>
      <c r="HMV25" s="771"/>
      <c r="HMW25" s="771"/>
      <c r="HMX25" s="771"/>
      <c r="HMY25" s="771"/>
      <c r="HMZ25" s="771"/>
      <c r="HNA25" s="771"/>
      <c r="HNB25" s="771"/>
      <c r="HNC25" s="771"/>
      <c r="HND25" s="771"/>
      <c r="HNE25" s="771"/>
      <c r="HNF25" s="771"/>
      <c r="HNG25" s="771"/>
      <c r="HNH25" s="771"/>
      <c r="HNI25" s="771"/>
      <c r="HNJ25" s="771"/>
      <c r="HNK25" s="771"/>
      <c r="HNL25" s="771"/>
      <c r="HNM25" s="771"/>
      <c r="HNN25" s="771"/>
      <c r="HNO25" s="771"/>
      <c r="HNP25" s="771"/>
      <c r="HNQ25" s="771"/>
      <c r="HNR25" s="771"/>
      <c r="HNS25" s="771"/>
      <c r="HNT25" s="771"/>
      <c r="HNU25" s="771"/>
      <c r="HNV25" s="771"/>
      <c r="HNW25" s="771"/>
      <c r="HNX25" s="771"/>
      <c r="HNY25" s="771"/>
      <c r="HNZ25" s="771"/>
      <c r="HOA25" s="771"/>
      <c r="HOB25" s="771"/>
      <c r="HOC25" s="771"/>
      <c r="HOD25" s="771"/>
      <c r="HOE25" s="771"/>
      <c r="HOF25" s="771"/>
      <c r="HOG25" s="771"/>
      <c r="HOH25" s="771"/>
      <c r="HOI25" s="771"/>
      <c r="HOJ25" s="771"/>
      <c r="HOK25" s="771"/>
      <c r="HOL25" s="771"/>
      <c r="HOM25" s="771"/>
      <c r="HON25" s="771"/>
      <c r="HOO25" s="771"/>
      <c r="HOP25" s="771"/>
      <c r="HOQ25" s="771"/>
      <c r="HOR25" s="771"/>
      <c r="HOS25" s="771"/>
      <c r="HOT25" s="771"/>
      <c r="HOU25" s="771"/>
      <c r="HOV25" s="771"/>
      <c r="HOW25" s="771"/>
      <c r="HOX25" s="771"/>
      <c r="HOY25" s="771"/>
      <c r="HOZ25" s="771"/>
      <c r="HPA25" s="771"/>
      <c r="HPB25" s="771"/>
      <c r="HPC25" s="771"/>
      <c r="HPD25" s="771"/>
      <c r="HPE25" s="771"/>
      <c r="HPF25" s="771"/>
      <c r="HPG25" s="771"/>
      <c r="HPH25" s="771"/>
      <c r="HPI25" s="771"/>
      <c r="HPJ25" s="771"/>
      <c r="HPK25" s="771"/>
      <c r="HPL25" s="771"/>
      <c r="HPM25" s="771"/>
      <c r="HPN25" s="771"/>
      <c r="HPO25" s="771"/>
      <c r="HPP25" s="771"/>
      <c r="HPQ25" s="771"/>
      <c r="HPR25" s="771"/>
      <c r="HPS25" s="771"/>
      <c r="HPT25" s="771"/>
      <c r="HPU25" s="771"/>
      <c r="HPV25" s="771"/>
      <c r="HPW25" s="771"/>
      <c r="HPX25" s="771"/>
      <c r="HPY25" s="771"/>
      <c r="HPZ25" s="771"/>
      <c r="HQA25" s="771"/>
      <c r="HQB25" s="771"/>
      <c r="HQC25" s="771"/>
      <c r="HQD25" s="771"/>
      <c r="HQE25" s="771"/>
      <c r="HQF25" s="771"/>
      <c r="HQG25" s="771"/>
      <c r="HQH25" s="771"/>
      <c r="HQI25" s="771"/>
      <c r="HQJ25" s="771"/>
      <c r="HQK25" s="771"/>
      <c r="HQL25" s="771"/>
      <c r="HQM25" s="771"/>
      <c r="HQN25" s="771"/>
      <c r="HQO25" s="771"/>
      <c r="HQP25" s="771"/>
      <c r="HQQ25" s="771"/>
      <c r="HQR25" s="771"/>
      <c r="HQS25" s="771"/>
      <c r="HQT25" s="771"/>
      <c r="HQU25" s="771"/>
      <c r="HQV25" s="771"/>
      <c r="HQW25" s="771"/>
      <c r="HQX25" s="771"/>
      <c r="HQY25" s="771"/>
      <c r="HQZ25" s="771"/>
      <c r="HRA25" s="771"/>
      <c r="HRB25" s="771"/>
      <c r="HRC25" s="771"/>
      <c r="HRD25" s="771"/>
      <c r="HRE25" s="771"/>
      <c r="HRF25" s="771"/>
      <c r="HRG25" s="771"/>
      <c r="HRH25" s="771"/>
      <c r="HRI25" s="771"/>
      <c r="HRJ25" s="771"/>
      <c r="HRK25" s="771"/>
      <c r="HRL25" s="771"/>
      <c r="HRM25" s="771"/>
      <c r="HRN25" s="771"/>
      <c r="HRO25" s="771"/>
      <c r="HRP25" s="771"/>
      <c r="HRQ25" s="771"/>
      <c r="HRR25" s="771"/>
      <c r="HRS25" s="771"/>
      <c r="HRT25" s="771"/>
      <c r="HRU25" s="771"/>
      <c r="HRV25" s="771"/>
      <c r="HRW25" s="771"/>
      <c r="HRX25" s="771"/>
      <c r="HRY25" s="771"/>
      <c r="HRZ25" s="771"/>
      <c r="HSA25" s="771"/>
      <c r="HSB25" s="771"/>
      <c r="HSC25" s="771"/>
      <c r="HSD25" s="771"/>
      <c r="HSE25" s="771"/>
      <c r="HSF25" s="771"/>
      <c r="HSG25" s="771"/>
      <c r="HSH25" s="771"/>
      <c r="HSI25" s="771"/>
      <c r="HSJ25" s="771"/>
      <c r="HSK25" s="771"/>
      <c r="HSL25" s="771"/>
      <c r="HSM25" s="771"/>
      <c r="HSN25" s="771"/>
      <c r="HSO25" s="771"/>
      <c r="HSP25" s="771"/>
      <c r="HSQ25" s="771"/>
      <c r="HSR25" s="771"/>
      <c r="HSS25" s="771"/>
      <c r="HST25" s="771"/>
      <c r="HSU25" s="771"/>
      <c r="HSV25" s="771"/>
      <c r="HSW25" s="771"/>
      <c r="HSX25" s="771"/>
      <c r="HSY25" s="771"/>
      <c r="HSZ25" s="771"/>
      <c r="HTA25" s="771"/>
      <c r="HTB25" s="771"/>
      <c r="HTC25" s="771"/>
      <c r="HTD25" s="771"/>
      <c r="HTE25" s="771"/>
      <c r="HTF25" s="771"/>
      <c r="HTG25" s="771"/>
      <c r="HTH25" s="771"/>
      <c r="HTI25" s="771"/>
      <c r="HTJ25" s="771"/>
      <c r="HTK25" s="771"/>
      <c r="HTL25" s="771"/>
      <c r="HTM25" s="771"/>
      <c r="HTN25" s="771"/>
      <c r="HTO25" s="771"/>
      <c r="HTP25" s="771"/>
      <c r="HTQ25" s="771"/>
      <c r="HTR25" s="771"/>
      <c r="HTS25" s="771"/>
      <c r="HTT25" s="771"/>
      <c r="HTU25" s="771"/>
      <c r="HTV25" s="771"/>
      <c r="HTW25" s="771"/>
      <c r="HTX25" s="771"/>
      <c r="HTY25" s="771"/>
      <c r="HTZ25" s="771"/>
      <c r="HUA25" s="771"/>
      <c r="HUB25" s="771"/>
      <c r="HUC25" s="771"/>
      <c r="HUD25" s="771"/>
      <c r="HUE25" s="771"/>
      <c r="HUF25" s="771"/>
      <c r="HUG25" s="771"/>
      <c r="HUH25" s="771"/>
      <c r="HUI25" s="771"/>
      <c r="HUJ25" s="771"/>
      <c r="HUK25" s="771"/>
      <c r="HUL25" s="771"/>
      <c r="HUM25" s="771"/>
      <c r="HUN25" s="771"/>
      <c r="HUO25" s="771"/>
      <c r="HUP25" s="771"/>
      <c r="HUQ25" s="771"/>
      <c r="HUR25" s="771"/>
      <c r="HUS25" s="771"/>
      <c r="HUT25" s="771"/>
      <c r="HUU25" s="771"/>
      <c r="HUV25" s="771"/>
      <c r="HUW25" s="771"/>
      <c r="HUX25" s="771"/>
      <c r="HUY25" s="771"/>
      <c r="HUZ25" s="771"/>
      <c r="HVA25" s="771"/>
      <c r="HVB25" s="771"/>
      <c r="HVC25" s="771"/>
      <c r="HVD25" s="771"/>
      <c r="HVE25" s="771"/>
      <c r="HVF25" s="771"/>
      <c r="HVG25" s="771"/>
      <c r="HVH25" s="771"/>
      <c r="HVI25" s="771"/>
      <c r="HVJ25" s="771"/>
      <c r="HVK25" s="771"/>
      <c r="HVL25" s="771"/>
      <c r="HVM25" s="771"/>
      <c r="HVN25" s="771"/>
      <c r="HVO25" s="771"/>
      <c r="HVP25" s="771"/>
      <c r="HVQ25" s="771"/>
      <c r="HVR25" s="771"/>
      <c r="HVS25" s="771"/>
      <c r="HVT25" s="771"/>
      <c r="HVU25" s="771"/>
      <c r="HVV25" s="771"/>
      <c r="HVW25" s="771"/>
      <c r="HVX25" s="771"/>
      <c r="HVY25" s="771"/>
      <c r="HVZ25" s="771"/>
      <c r="HWA25" s="771"/>
      <c r="HWB25" s="771"/>
      <c r="HWC25" s="771"/>
      <c r="HWD25" s="771"/>
      <c r="HWE25" s="771"/>
      <c r="HWF25" s="771"/>
      <c r="HWG25" s="771"/>
      <c r="HWH25" s="771"/>
      <c r="HWI25" s="771"/>
      <c r="HWJ25" s="771"/>
      <c r="HWK25" s="771"/>
      <c r="HWL25" s="771"/>
      <c r="HWM25" s="771"/>
      <c r="HWN25" s="771"/>
      <c r="HWO25" s="771"/>
      <c r="HWP25" s="771"/>
      <c r="HWQ25" s="771"/>
      <c r="HWR25" s="771"/>
      <c r="HWS25" s="771"/>
      <c r="HWT25" s="771"/>
      <c r="HWU25" s="771"/>
      <c r="HWV25" s="771"/>
      <c r="HWW25" s="771"/>
      <c r="HWX25" s="771"/>
      <c r="HWY25" s="771"/>
      <c r="HWZ25" s="771"/>
      <c r="HXA25" s="771"/>
      <c r="HXB25" s="771"/>
      <c r="HXC25" s="771"/>
      <c r="HXD25" s="771"/>
      <c r="HXE25" s="771"/>
      <c r="HXF25" s="771"/>
      <c r="HXG25" s="771"/>
      <c r="HXH25" s="771"/>
      <c r="HXI25" s="771"/>
      <c r="HXJ25" s="771"/>
      <c r="HXK25" s="771"/>
      <c r="HXL25" s="771"/>
      <c r="HXM25" s="771"/>
      <c r="HXN25" s="771"/>
      <c r="HXO25" s="771"/>
      <c r="HXP25" s="771"/>
      <c r="HXQ25" s="771"/>
      <c r="HXR25" s="771"/>
      <c r="HXS25" s="771"/>
      <c r="HXT25" s="771"/>
      <c r="HXU25" s="771"/>
      <c r="HXV25" s="771"/>
      <c r="HXW25" s="771"/>
      <c r="HXX25" s="771"/>
      <c r="HXY25" s="771"/>
      <c r="HXZ25" s="771"/>
      <c r="HYA25" s="771"/>
      <c r="HYB25" s="771"/>
      <c r="HYC25" s="771"/>
      <c r="HYD25" s="771"/>
      <c r="HYE25" s="771"/>
      <c r="HYF25" s="771"/>
      <c r="HYG25" s="771"/>
      <c r="HYH25" s="771"/>
      <c r="HYI25" s="771"/>
      <c r="HYJ25" s="771"/>
      <c r="HYK25" s="771"/>
      <c r="HYL25" s="771"/>
      <c r="HYM25" s="771"/>
      <c r="HYN25" s="771"/>
      <c r="HYO25" s="771"/>
      <c r="HYP25" s="771"/>
      <c r="HYQ25" s="771"/>
      <c r="HYR25" s="771"/>
      <c r="HYS25" s="771"/>
      <c r="HYT25" s="771"/>
      <c r="HYU25" s="771"/>
      <c r="HYV25" s="771"/>
      <c r="HYW25" s="771"/>
      <c r="HYX25" s="771"/>
      <c r="HYY25" s="771"/>
      <c r="HYZ25" s="771"/>
      <c r="HZA25" s="771"/>
      <c r="HZB25" s="771"/>
      <c r="HZC25" s="771"/>
      <c r="HZD25" s="771"/>
      <c r="HZE25" s="771"/>
      <c r="HZF25" s="771"/>
      <c r="HZG25" s="771"/>
      <c r="HZH25" s="771"/>
      <c r="HZI25" s="771"/>
      <c r="HZJ25" s="771"/>
      <c r="HZK25" s="771"/>
      <c r="HZL25" s="771"/>
      <c r="HZM25" s="771"/>
      <c r="HZN25" s="771"/>
      <c r="HZO25" s="771"/>
      <c r="HZP25" s="771"/>
      <c r="HZQ25" s="771"/>
      <c r="HZR25" s="771"/>
      <c r="HZS25" s="771"/>
      <c r="HZT25" s="771"/>
      <c r="HZU25" s="771"/>
      <c r="HZV25" s="771"/>
      <c r="HZW25" s="771"/>
      <c r="HZX25" s="771"/>
      <c r="HZY25" s="771"/>
      <c r="HZZ25" s="771"/>
      <c r="IAA25" s="771"/>
      <c r="IAB25" s="771"/>
      <c r="IAC25" s="771"/>
      <c r="IAD25" s="771"/>
      <c r="IAE25" s="771"/>
      <c r="IAF25" s="771"/>
      <c r="IAG25" s="771"/>
      <c r="IAH25" s="771"/>
      <c r="IAI25" s="771"/>
      <c r="IAJ25" s="771"/>
      <c r="IAK25" s="771"/>
      <c r="IAL25" s="771"/>
      <c r="IAM25" s="771"/>
      <c r="IAN25" s="771"/>
      <c r="IAO25" s="771"/>
      <c r="IAP25" s="771"/>
      <c r="IAQ25" s="771"/>
      <c r="IAR25" s="771"/>
      <c r="IAS25" s="771"/>
      <c r="IAT25" s="771"/>
      <c r="IAU25" s="771"/>
      <c r="IAV25" s="771"/>
      <c r="IAW25" s="771"/>
      <c r="IAX25" s="771"/>
      <c r="IAY25" s="771"/>
      <c r="IAZ25" s="771"/>
      <c r="IBA25" s="771"/>
      <c r="IBB25" s="771"/>
      <c r="IBC25" s="771"/>
      <c r="IBD25" s="771"/>
      <c r="IBE25" s="771"/>
      <c r="IBF25" s="771"/>
      <c r="IBG25" s="771"/>
      <c r="IBH25" s="771"/>
      <c r="IBI25" s="771"/>
      <c r="IBJ25" s="771"/>
      <c r="IBK25" s="771"/>
      <c r="IBL25" s="771"/>
      <c r="IBM25" s="771"/>
      <c r="IBN25" s="771"/>
      <c r="IBO25" s="771"/>
      <c r="IBP25" s="771"/>
      <c r="IBQ25" s="771"/>
      <c r="IBR25" s="771"/>
      <c r="IBS25" s="771"/>
      <c r="IBT25" s="771"/>
      <c r="IBU25" s="771"/>
      <c r="IBV25" s="771"/>
      <c r="IBW25" s="771"/>
      <c r="IBX25" s="771"/>
      <c r="IBY25" s="771"/>
      <c r="IBZ25" s="771"/>
      <c r="ICA25" s="771"/>
      <c r="ICB25" s="771"/>
      <c r="ICC25" s="771"/>
      <c r="ICD25" s="771"/>
      <c r="ICE25" s="771"/>
      <c r="ICF25" s="771"/>
      <c r="ICG25" s="771"/>
      <c r="ICH25" s="771"/>
      <c r="ICI25" s="771"/>
      <c r="ICJ25" s="771"/>
      <c r="ICK25" s="771"/>
      <c r="ICL25" s="771"/>
      <c r="ICM25" s="771"/>
      <c r="ICN25" s="771"/>
      <c r="ICO25" s="771"/>
      <c r="ICP25" s="771"/>
      <c r="ICQ25" s="771"/>
      <c r="ICR25" s="771"/>
      <c r="ICS25" s="771"/>
      <c r="ICT25" s="771"/>
      <c r="ICU25" s="771"/>
      <c r="ICV25" s="771"/>
      <c r="ICW25" s="771"/>
      <c r="ICX25" s="771"/>
      <c r="ICY25" s="771"/>
      <c r="ICZ25" s="771"/>
      <c r="IDA25" s="771"/>
      <c r="IDB25" s="771"/>
      <c r="IDC25" s="771"/>
      <c r="IDD25" s="771"/>
      <c r="IDE25" s="771"/>
      <c r="IDF25" s="771"/>
      <c r="IDG25" s="771"/>
      <c r="IDH25" s="771"/>
      <c r="IDI25" s="771"/>
      <c r="IDJ25" s="771"/>
      <c r="IDK25" s="771"/>
      <c r="IDL25" s="771"/>
      <c r="IDM25" s="771"/>
      <c r="IDN25" s="771"/>
      <c r="IDO25" s="771"/>
      <c r="IDP25" s="771"/>
      <c r="IDQ25" s="771"/>
      <c r="IDR25" s="771"/>
      <c r="IDS25" s="771"/>
      <c r="IDT25" s="771"/>
      <c r="IDU25" s="771"/>
      <c r="IDV25" s="771"/>
      <c r="IDW25" s="771"/>
      <c r="IDX25" s="771"/>
      <c r="IDY25" s="771"/>
      <c r="IDZ25" s="771"/>
      <c r="IEA25" s="771"/>
      <c r="IEB25" s="771"/>
      <c r="IEC25" s="771"/>
      <c r="IED25" s="771"/>
      <c r="IEE25" s="771"/>
      <c r="IEF25" s="771"/>
      <c r="IEG25" s="771"/>
      <c r="IEH25" s="771"/>
      <c r="IEI25" s="771"/>
      <c r="IEJ25" s="771"/>
      <c r="IEK25" s="771"/>
      <c r="IEL25" s="771"/>
      <c r="IEM25" s="771"/>
      <c r="IEN25" s="771"/>
      <c r="IEO25" s="771"/>
      <c r="IEP25" s="771"/>
      <c r="IEQ25" s="771"/>
      <c r="IER25" s="771"/>
      <c r="IES25" s="771"/>
      <c r="IET25" s="771"/>
      <c r="IEU25" s="771"/>
      <c r="IEV25" s="771"/>
      <c r="IEW25" s="771"/>
      <c r="IEX25" s="771"/>
      <c r="IEY25" s="771"/>
      <c r="IEZ25" s="771"/>
      <c r="IFA25" s="771"/>
      <c r="IFB25" s="771"/>
      <c r="IFC25" s="771"/>
      <c r="IFD25" s="771"/>
      <c r="IFE25" s="771"/>
      <c r="IFF25" s="771"/>
      <c r="IFG25" s="771"/>
      <c r="IFH25" s="771"/>
      <c r="IFI25" s="771"/>
      <c r="IFJ25" s="771"/>
      <c r="IFK25" s="771"/>
      <c r="IFL25" s="771"/>
      <c r="IFM25" s="771"/>
      <c r="IFN25" s="771"/>
      <c r="IFO25" s="771"/>
      <c r="IFP25" s="771"/>
      <c r="IFQ25" s="771"/>
      <c r="IFR25" s="771"/>
      <c r="IFS25" s="771"/>
      <c r="IFT25" s="771"/>
      <c r="IFU25" s="771"/>
      <c r="IFV25" s="771"/>
      <c r="IFW25" s="771"/>
      <c r="IFX25" s="771"/>
      <c r="IFY25" s="771"/>
      <c r="IFZ25" s="771"/>
      <c r="IGA25" s="771"/>
      <c r="IGB25" s="771"/>
      <c r="IGC25" s="771"/>
      <c r="IGD25" s="771"/>
      <c r="IGE25" s="771"/>
      <c r="IGF25" s="771"/>
      <c r="IGG25" s="771"/>
      <c r="IGH25" s="771"/>
      <c r="IGI25" s="771"/>
      <c r="IGJ25" s="771"/>
      <c r="IGK25" s="771"/>
      <c r="IGL25" s="771"/>
      <c r="IGM25" s="771"/>
      <c r="IGN25" s="771"/>
      <c r="IGO25" s="771"/>
      <c r="IGP25" s="771"/>
      <c r="IGQ25" s="771"/>
      <c r="IGR25" s="771"/>
      <c r="IGS25" s="771"/>
      <c r="IGT25" s="771"/>
      <c r="IGU25" s="771"/>
      <c r="IGV25" s="771"/>
      <c r="IGW25" s="771"/>
      <c r="IGX25" s="771"/>
      <c r="IGY25" s="771"/>
      <c r="IGZ25" s="771"/>
      <c r="IHA25" s="771"/>
      <c r="IHB25" s="771"/>
      <c r="IHC25" s="771"/>
      <c r="IHD25" s="771"/>
      <c r="IHE25" s="771"/>
      <c r="IHF25" s="771"/>
      <c r="IHG25" s="771"/>
      <c r="IHH25" s="771"/>
      <c r="IHI25" s="771"/>
      <c r="IHJ25" s="771"/>
      <c r="IHK25" s="771"/>
      <c r="IHL25" s="771"/>
      <c r="IHM25" s="771"/>
      <c r="IHN25" s="771"/>
      <c r="IHO25" s="771"/>
      <c r="IHP25" s="771"/>
      <c r="IHQ25" s="771"/>
      <c r="IHR25" s="771"/>
      <c r="IHS25" s="771"/>
      <c r="IHT25" s="771"/>
      <c r="IHU25" s="771"/>
      <c r="IHV25" s="771"/>
      <c r="IHW25" s="771"/>
      <c r="IHX25" s="771"/>
      <c r="IHY25" s="771"/>
      <c r="IHZ25" s="771"/>
      <c r="IIA25" s="771"/>
      <c r="IIB25" s="771"/>
      <c r="IIC25" s="771"/>
      <c r="IID25" s="771"/>
      <c r="IIE25" s="771"/>
      <c r="IIF25" s="771"/>
      <c r="IIG25" s="771"/>
      <c r="IIH25" s="771"/>
      <c r="III25" s="771"/>
      <c r="IIJ25" s="771"/>
      <c r="IIK25" s="771"/>
      <c r="IIL25" s="771"/>
      <c r="IIM25" s="771"/>
      <c r="IIN25" s="771"/>
      <c r="IIO25" s="771"/>
      <c r="IIP25" s="771"/>
      <c r="IIQ25" s="771"/>
      <c r="IIR25" s="771"/>
      <c r="IIS25" s="771"/>
      <c r="IIT25" s="771"/>
      <c r="IIU25" s="771"/>
      <c r="IIV25" s="771"/>
      <c r="IIW25" s="771"/>
      <c r="IIX25" s="771"/>
      <c r="IIY25" s="771"/>
      <c r="IIZ25" s="771"/>
      <c r="IJA25" s="771"/>
      <c r="IJB25" s="771"/>
      <c r="IJC25" s="771"/>
      <c r="IJD25" s="771"/>
      <c r="IJE25" s="771"/>
      <c r="IJF25" s="771"/>
      <c r="IJG25" s="771"/>
      <c r="IJH25" s="771"/>
      <c r="IJI25" s="771"/>
      <c r="IJJ25" s="771"/>
      <c r="IJK25" s="771"/>
      <c r="IJL25" s="771"/>
      <c r="IJM25" s="771"/>
      <c r="IJN25" s="771"/>
      <c r="IJO25" s="771"/>
      <c r="IJP25" s="771"/>
      <c r="IJQ25" s="771"/>
      <c r="IJR25" s="771"/>
      <c r="IJS25" s="771"/>
      <c r="IJT25" s="771"/>
      <c r="IJU25" s="771"/>
      <c r="IJV25" s="771"/>
      <c r="IJW25" s="771"/>
      <c r="IJX25" s="771"/>
      <c r="IJY25" s="771"/>
      <c r="IJZ25" s="771"/>
      <c r="IKA25" s="771"/>
      <c r="IKB25" s="771"/>
      <c r="IKC25" s="771"/>
      <c r="IKD25" s="771"/>
      <c r="IKE25" s="771"/>
      <c r="IKF25" s="771"/>
      <c r="IKG25" s="771"/>
      <c r="IKH25" s="771"/>
      <c r="IKI25" s="771"/>
      <c r="IKJ25" s="771"/>
      <c r="IKK25" s="771"/>
      <c r="IKL25" s="771"/>
      <c r="IKM25" s="771"/>
      <c r="IKN25" s="771"/>
      <c r="IKO25" s="771"/>
      <c r="IKP25" s="771"/>
      <c r="IKQ25" s="771"/>
      <c r="IKR25" s="771"/>
      <c r="IKS25" s="771"/>
      <c r="IKT25" s="771"/>
      <c r="IKU25" s="771"/>
      <c r="IKV25" s="771"/>
      <c r="IKW25" s="771"/>
      <c r="IKX25" s="771"/>
      <c r="IKY25" s="771"/>
      <c r="IKZ25" s="771"/>
      <c r="ILA25" s="771"/>
      <c r="ILB25" s="771"/>
      <c r="ILC25" s="771"/>
      <c r="ILD25" s="771"/>
      <c r="ILE25" s="771"/>
      <c r="ILF25" s="771"/>
      <c r="ILG25" s="771"/>
      <c r="ILH25" s="771"/>
      <c r="ILI25" s="771"/>
      <c r="ILJ25" s="771"/>
      <c r="ILK25" s="771"/>
      <c r="ILL25" s="771"/>
      <c r="ILM25" s="771"/>
      <c r="ILN25" s="771"/>
      <c r="ILO25" s="771"/>
      <c r="ILP25" s="771"/>
      <c r="ILQ25" s="771"/>
      <c r="ILR25" s="771"/>
      <c r="ILS25" s="771"/>
      <c r="ILT25" s="771"/>
      <c r="ILU25" s="771"/>
      <c r="ILV25" s="771"/>
      <c r="ILW25" s="771"/>
      <c r="ILX25" s="771"/>
      <c r="ILY25" s="771"/>
      <c r="ILZ25" s="771"/>
      <c r="IMA25" s="771"/>
      <c r="IMB25" s="771"/>
      <c r="IMC25" s="771"/>
      <c r="IMD25" s="771"/>
      <c r="IME25" s="771"/>
      <c r="IMF25" s="771"/>
      <c r="IMG25" s="771"/>
      <c r="IMH25" s="771"/>
      <c r="IMI25" s="771"/>
      <c r="IMJ25" s="771"/>
      <c r="IMK25" s="771"/>
      <c r="IML25" s="771"/>
      <c r="IMM25" s="771"/>
      <c r="IMN25" s="771"/>
      <c r="IMO25" s="771"/>
      <c r="IMP25" s="771"/>
      <c r="IMQ25" s="771"/>
      <c r="IMR25" s="771"/>
      <c r="IMS25" s="771"/>
      <c r="IMT25" s="771"/>
      <c r="IMU25" s="771"/>
      <c r="IMV25" s="771"/>
      <c r="IMW25" s="771"/>
      <c r="IMX25" s="771"/>
      <c r="IMY25" s="771"/>
      <c r="IMZ25" s="771"/>
      <c r="INA25" s="771"/>
      <c r="INB25" s="771"/>
      <c r="INC25" s="771"/>
      <c r="IND25" s="771"/>
      <c r="INE25" s="771"/>
      <c r="INF25" s="771"/>
      <c r="ING25" s="771"/>
      <c r="INH25" s="771"/>
      <c r="INI25" s="771"/>
      <c r="INJ25" s="771"/>
      <c r="INK25" s="771"/>
      <c r="INL25" s="771"/>
      <c r="INM25" s="771"/>
      <c r="INN25" s="771"/>
      <c r="INO25" s="771"/>
      <c r="INP25" s="771"/>
      <c r="INQ25" s="771"/>
      <c r="INR25" s="771"/>
      <c r="INS25" s="771"/>
      <c r="INT25" s="771"/>
      <c r="INU25" s="771"/>
      <c r="INV25" s="771"/>
      <c r="INW25" s="771"/>
      <c r="INX25" s="771"/>
      <c r="INY25" s="771"/>
      <c r="INZ25" s="771"/>
      <c r="IOA25" s="771"/>
      <c r="IOB25" s="771"/>
      <c r="IOC25" s="771"/>
      <c r="IOD25" s="771"/>
      <c r="IOE25" s="771"/>
      <c r="IOF25" s="771"/>
      <c r="IOG25" s="771"/>
      <c r="IOH25" s="771"/>
      <c r="IOI25" s="771"/>
      <c r="IOJ25" s="771"/>
      <c r="IOK25" s="771"/>
      <c r="IOL25" s="771"/>
      <c r="IOM25" s="771"/>
      <c r="ION25" s="771"/>
      <c r="IOO25" s="771"/>
      <c r="IOP25" s="771"/>
      <c r="IOQ25" s="771"/>
      <c r="IOR25" s="771"/>
      <c r="IOS25" s="771"/>
      <c r="IOT25" s="771"/>
      <c r="IOU25" s="771"/>
      <c r="IOV25" s="771"/>
      <c r="IOW25" s="771"/>
      <c r="IOX25" s="771"/>
      <c r="IOY25" s="771"/>
      <c r="IOZ25" s="771"/>
      <c r="IPA25" s="771"/>
      <c r="IPB25" s="771"/>
      <c r="IPC25" s="771"/>
      <c r="IPD25" s="771"/>
      <c r="IPE25" s="771"/>
      <c r="IPF25" s="771"/>
      <c r="IPG25" s="771"/>
      <c r="IPH25" s="771"/>
      <c r="IPI25" s="771"/>
      <c r="IPJ25" s="771"/>
      <c r="IPK25" s="771"/>
      <c r="IPL25" s="771"/>
      <c r="IPM25" s="771"/>
      <c r="IPN25" s="771"/>
      <c r="IPO25" s="771"/>
      <c r="IPP25" s="771"/>
      <c r="IPQ25" s="771"/>
      <c r="IPR25" s="771"/>
      <c r="IPS25" s="771"/>
      <c r="IPT25" s="771"/>
      <c r="IPU25" s="771"/>
      <c r="IPV25" s="771"/>
      <c r="IPW25" s="771"/>
      <c r="IPX25" s="771"/>
      <c r="IPY25" s="771"/>
      <c r="IPZ25" s="771"/>
      <c r="IQA25" s="771"/>
      <c r="IQB25" s="771"/>
      <c r="IQC25" s="771"/>
      <c r="IQD25" s="771"/>
      <c r="IQE25" s="771"/>
      <c r="IQF25" s="771"/>
      <c r="IQG25" s="771"/>
      <c r="IQH25" s="771"/>
      <c r="IQI25" s="771"/>
      <c r="IQJ25" s="771"/>
      <c r="IQK25" s="771"/>
      <c r="IQL25" s="771"/>
      <c r="IQM25" s="771"/>
      <c r="IQN25" s="771"/>
      <c r="IQO25" s="771"/>
      <c r="IQP25" s="771"/>
      <c r="IQQ25" s="771"/>
      <c r="IQR25" s="771"/>
      <c r="IQS25" s="771"/>
      <c r="IQT25" s="771"/>
      <c r="IQU25" s="771"/>
      <c r="IQV25" s="771"/>
      <c r="IQW25" s="771"/>
      <c r="IQX25" s="771"/>
      <c r="IQY25" s="771"/>
      <c r="IQZ25" s="771"/>
      <c r="IRA25" s="771"/>
      <c r="IRB25" s="771"/>
      <c r="IRC25" s="771"/>
      <c r="IRD25" s="771"/>
      <c r="IRE25" s="771"/>
      <c r="IRF25" s="771"/>
      <c r="IRG25" s="771"/>
      <c r="IRH25" s="771"/>
      <c r="IRI25" s="771"/>
      <c r="IRJ25" s="771"/>
      <c r="IRK25" s="771"/>
      <c r="IRL25" s="771"/>
      <c r="IRM25" s="771"/>
      <c r="IRN25" s="771"/>
      <c r="IRO25" s="771"/>
      <c r="IRP25" s="771"/>
      <c r="IRQ25" s="771"/>
      <c r="IRR25" s="771"/>
      <c r="IRS25" s="771"/>
      <c r="IRT25" s="771"/>
      <c r="IRU25" s="771"/>
      <c r="IRV25" s="771"/>
      <c r="IRW25" s="771"/>
      <c r="IRX25" s="771"/>
      <c r="IRY25" s="771"/>
      <c r="IRZ25" s="771"/>
      <c r="ISA25" s="771"/>
      <c r="ISB25" s="771"/>
      <c r="ISC25" s="771"/>
      <c r="ISD25" s="771"/>
      <c r="ISE25" s="771"/>
      <c r="ISF25" s="771"/>
      <c r="ISG25" s="771"/>
      <c r="ISH25" s="771"/>
      <c r="ISI25" s="771"/>
      <c r="ISJ25" s="771"/>
      <c r="ISK25" s="771"/>
      <c r="ISL25" s="771"/>
      <c r="ISM25" s="771"/>
      <c r="ISN25" s="771"/>
      <c r="ISO25" s="771"/>
      <c r="ISP25" s="771"/>
      <c r="ISQ25" s="771"/>
      <c r="ISR25" s="771"/>
      <c r="ISS25" s="771"/>
      <c r="IST25" s="771"/>
      <c r="ISU25" s="771"/>
      <c r="ISV25" s="771"/>
      <c r="ISW25" s="771"/>
      <c r="ISX25" s="771"/>
      <c r="ISY25" s="771"/>
      <c r="ISZ25" s="771"/>
      <c r="ITA25" s="771"/>
      <c r="ITB25" s="771"/>
      <c r="ITC25" s="771"/>
      <c r="ITD25" s="771"/>
      <c r="ITE25" s="771"/>
      <c r="ITF25" s="771"/>
      <c r="ITG25" s="771"/>
      <c r="ITH25" s="771"/>
      <c r="ITI25" s="771"/>
      <c r="ITJ25" s="771"/>
      <c r="ITK25" s="771"/>
      <c r="ITL25" s="771"/>
      <c r="ITM25" s="771"/>
      <c r="ITN25" s="771"/>
      <c r="ITO25" s="771"/>
      <c r="ITP25" s="771"/>
      <c r="ITQ25" s="771"/>
      <c r="ITR25" s="771"/>
      <c r="ITS25" s="771"/>
      <c r="ITT25" s="771"/>
      <c r="ITU25" s="771"/>
      <c r="ITV25" s="771"/>
      <c r="ITW25" s="771"/>
      <c r="ITX25" s="771"/>
      <c r="ITY25" s="771"/>
      <c r="ITZ25" s="771"/>
      <c r="IUA25" s="771"/>
      <c r="IUB25" s="771"/>
      <c r="IUC25" s="771"/>
      <c r="IUD25" s="771"/>
      <c r="IUE25" s="771"/>
      <c r="IUF25" s="771"/>
      <c r="IUG25" s="771"/>
      <c r="IUH25" s="771"/>
      <c r="IUI25" s="771"/>
      <c r="IUJ25" s="771"/>
      <c r="IUK25" s="771"/>
      <c r="IUL25" s="771"/>
      <c r="IUM25" s="771"/>
      <c r="IUN25" s="771"/>
      <c r="IUO25" s="771"/>
      <c r="IUP25" s="771"/>
      <c r="IUQ25" s="771"/>
      <c r="IUR25" s="771"/>
      <c r="IUS25" s="771"/>
      <c r="IUT25" s="771"/>
      <c r="IUU25" s="771"/>
      <c r="IUV25" s="771"/>
      <c r="IUW25" s="771"/>
      <c r="IUX25" s="771"/>
      <c r="IUY25" s="771"/>
      <c r="IUZ25" s="771"/>
      <c r="IVA25" s="771"/>
      <c r="IVB25" s="771"/>
      <c r="IVC25" s="771"/>
      <c r="IVD25" s="771"/>
      <c r="IVE25" s="771"/>
      <c r="IVF25" s="771"/>
      <c r="IVG25" s="771"/>
      <c r="IVH25" s="771"/>
      <c r="IVI25" s="771"/>
      <c r="IVJ25" s="771"/>
      <c r="IVK25" s="771"/>
      <c r="IVL25" s="771"/>
      <c r="IVM25" s="771"/>
      <c r="IVN25" s="771"/>
      <c r="IVO25" s="771"/>
      <c r="IVP25" s="771"/>
      <c r="IVQ25" s="771"/>
      <c r="IVR25" s="771"/>
      <c r="IVS25" s="771"/>
      <c r="IVT25" s="771"/>
      <c r="IVU25" s="771"/>
      <c r="IVV25" s="771"/>
      <c r="IVW25" s="771"/>
      <c r="IVX25" s="771"/>
      <c r="IVY25" s="771"/>
      <c r="IVZ25" s="771"/>
      <c r="IWA25" s="771"/>
      <c r="IWB25" s="771"/>
      <c r="IWC25" s="771"/>
      <c r="IWD25" s="771"/>
      <c r="IWE25" s="771"/>
      <c r="IWF25" s="771"/>
      <c r="IWG25" s="771"/>
      <c r="IWH25" s="771"/>
      <c r="IWI25" s="771"/>
      <c r="IWJ25" s="771"/>
      <c r="IWK25" s="771"/>
      <c r="IWL25" s="771"/>
      <c r="IWM25" s="771"/>
      <c r="IWN25" s="771"/>
      <c r="IWO25" s="771"/>
      <c r="IWP25" s="771"/>
      <c r="IWQ25" s="771"/>
      <c r="IWR25" s="771"/>
      <c r="IWS25" s="771"/>
      <c r="IWT25" s="771"/>
      <c r="IWU25" s="771"/>
      <c r="IWV25" s="771"/>
      <c r="IWW25" s="771"/>
      <c r="IWX25" s="771"/>
      <c r="IWY25" s="771"/>
      <c r="IWZ25" s="771"/>
      <c r="IXA25" s="771"/>
      <c r="IXB25" s="771"/>
      <c r="IXC25" s="771"/>
      <c r="IXD25" s="771"/>
      <c r="IXE25" s="771"/>
      <c r="IXF25" s="771"/>
      <c r="IXG25" s="771"/>
      <c r="IXH25" s="771"/>
      <c r="IXI25" s="771"/>
      <c r="IXJ25" s="771"/>
      <c r="IXK25" s="771"/>
      <c r="IXL25" s="771"/>
      <c r="IXM25" s="771"/>
      <c r="IXN25" s="771"/>
      <c r="IXO25" s="771"/>
      <c r="IXP25" s="771"/>
      <c r="IXQ25" s="771"/>
      <c r="IXR25" s="771"/>
      <c r="IXS25" s="771"/>
      <c r="IXT25" s="771"/>
      <c r="IXU25" s="771"/>
      <c r="IXV25" s="771"/>
      <c r="IXW25" s="771"/>
      <c r="IXX25" s="771"/>
      <c r="IXY25" s="771"/>
      <c r="IXZ25" s="771"/>
      <c r="IYA25" s="771"/>
      <c r="IYB25" s="771"/>
      <c r="IYC25" s="771"/>
      <c r="IYD25" s="771"/>
      <c r="IYE25" s="771"/>
      <c r="IYF25" s="771"/>
      <c r="IYG25" s="771"/>
      <c r="IYH25" s="771"/>
      <c r="IYI25" s="771"/>
      <c r="IYJ25" s="771"/>
      <c r="IYK25" s="771"/>
      <c r="IYL25" s="771"/>
      <c r="IYM25" s="771"/>
      <c r="IYN25" s="771"/>
      <c r="IYO25" s="771"/>
      <c r="IYP25" s="771"/>
      <c r="IYQ25" s="771"/>
      <c r="IYR25" s="771"/>
      <c r="IYS25" s="771"/>
      <c r="IYT25" s="771"/>
      <c r="IYU25" s="771"/>
      <c r="IYV25" s="771"/>
      <c r="IYW25" s="771"/>
      <c r="IYX25" s="771"/>
      <c r="IYY25" s="771"/>
      <c r="IYZ25" s="771"/>
      <c r="IZA25" s="771"/>
      <c r="IZB25" s="771"/>
      <c r="IZC25" s="771"/>
      <c r="IZD25" s="771"/>
      <c r="IZE25" s="771"/>
      <c r="IZF25" s="771"/>
      <c r="IZG25" s="771"/>
      <c r="IZH25" s="771"/>
      <c r="IZI25" s="771"/>
      <c r="IZJ25" s="771"/>
      <c r="IZK25" s="771"/>
      <c r="IZL25" s="771"/>
      <c r="IZM25" s="771"/>
      <c r="IZN25" s="771"/>
      <c r="IZO25" s="771"/>
      <c r="IZP25" s="771"/>
      <c r="IZQ25" s="771"/>
      <c r="IZR25" s="771"/>
      <c r="IZS25" s="771"/>
      <c r="IZT25" s="771"/>
      <c r="IZU25" s="771"/>
      <c r="IZV25" s="771"/>
      <c r="IZW25" s="771"/>
      <c r="IZX25" s="771"/>
      <c r="IZY25" s="771"/>
      <c r="IZZ25" s="771"/>
      <c r="JAA25" s="771"/>
      <c r="JAB25" s="771"/>
      <c r="JAC25" s="771"/>
      <c r="JAD25" s="771"/>
      <c r="JAE25" s="771"/>
      <c r="JAF25" s="771"/>
      <c r="JAG25" s="771"/>
      <c r="JAH25" s="771"/>
      <c r="JAI25" s="771"/>
      <c r="JAJ25" s="771"/>
      <c r="JAK25" s="771"/>
      <c r="JAL25" s="771"/>
      <c r="JAM25" s="771"/>
      <c r="JAN25" s="771"/>
      <c r="JAO25" s="771"/>
      <c r="JAP25" s="771"/>
      <c r="JAQ25" s="771"/>
      <c r="JAR25" s="771"/>
      <c r="JAS25" s="771"/>
      <c r="JAT25" s="771"/>
      <c r="JAU25" s="771"/>
      <c r="JAV25" s="771"/>
      <c r="JAW25" s="771"/>
      <c r="JAX25" s="771"/>
      <c r="JAY25" s="771"/>
      <c r="JAZ25" s="771"/>
      <c r="JBA25" s="771"/>
      <c r="JBB25" s="771"/>
      <c r="JBC25" s="771"/>
      <c r="JBD25" s="771"/>
      <c r="JBE25" s="771"/>
      <c r="JBF25" s="771"/>
      <c r="JBG25" s="771"/>
      <c r="JBH25" s="771"/>
      <c r="JBI25" s="771"/>
      <c r="JBJ25" s="771"/>
      <c r="JBK25" s="771"/>
      <c r="JBL25" s="771"/>
      <c r="JBM25" s="771"/>
      <c r="JBN25" s="771"/>
      <c r="JBO25" s="771"/>
      <c r="JBP25" s="771"/>
      <c r="JBQ25" s="771"/>
      <c r="JBR25" s="771"/>
      <c r="JBS25" s="771"/>
      <c r="JBT25" s="771"/>
      <c r="JBU25" s="771"/>
      <c r="JBV25" s="771"/>
      <c r="JBW25" s="771"/>
      <c r="JBX25" s="771"/>
      <c r="JBY25" s="771"/>
      <c r="JBZ25" s="771"/>
      <c r="JCA25" s="771"/>
      <c r="JCB25" s="771"/>
      <c r="JCC25" s="771"/>
      <c r="JCD25" s="771"/>
      <c r="JCE25" s="771"/>
      <c r="JCF25" s="771"/>
      <c r="JCG25" s="771"/>
      <c r="JCH25" s="771"/>
      <c r="JCI25" s="771"/>
      <c r="JCJ25" s="771"/>
      <c r="JCK25" s="771"/>
      <c r="JCL25" s="771"/>
      <c r="JCM25" s="771"/>
      <c r="JCN25" s="771"/>
      <c r="JCO25" s="771"/>
      <c r="JCP25" s="771"/>
      <c r="JCQ25" s="771"/>
      <c r="JCR25" s="771"/>
      <c r="JCS25" s="771"/>
      <c r="JCT25" s="771"/>
      <c r="JCU25" s="771"/>
      <c r="JCV25" s="771"/>
      <c r="JCW25" s="771"/>
      <c r="JCX25" s="771"/>
      <c r="JCY25" s="771"/>
      <c r="JCZ25" s="771"/>
      <c r="JDA25" s="771"/>
      <c r="JDB25" s="771"/>
      <c r="JDC25" s="771"/>
      <c r="JDD25" s="771"/>
      <c r="JDE25" s="771"/>
      <c r="JDF25" s="771"/>
      <c r="JDG25" s="771"/>
      <c r="JDH25" s="771"/>
      <c r="JDI25" s="771"/>
      <c r="JDJ25" s="771"/>
      <c r="JDK25" s="771"/>
      <c r="JDL25" s="771"/>
      <c r="JDM25" s="771"/>
      <c r="JDN25" s="771"/>
      <c r="JDO25" s="771"/>
      <c r="JDP25" s="771"/>
      <c r="JDQ25" s="771"/>
      <c r="JDR25" s="771"/>
      <c r="JDS25" s="771"/>
      <c r="JDT25" s="771"/>
      <c r="JDU25" s="771"/>
      <c r="JDV25" s="771"/>
      <c r="JDW25" s="771"/>
      <c r="JDX25" s="771"/>
      <c r="JDY25" s="771"/>
      <c r="JDZ25" s="771"/>
      <c r="JEA25" s="771"/>
      <c r="JEB25" s="771"/>
      <c r="JEC25" s="771"/>
      <c r="JED25" s="771"/>
      <c r="JEE25" s="771"/>
      <c r="JEF25" s="771"/>
      <c r="JEG25" s="771"/>
      <c r="JEH25" s="771"/>
      <c r="JEI25" s="771"/>
      <c r="JEJ25" s="771"/>
      <c r="JEK25" s="771"/>
      <c r="JEL25" s="771"/>
      <c r="JEM25" s="771"/>
      <c r="JEN25" s="771"/>
      <c r="JEO25" s="771"/>
      <c r="JEP25" s="771"/>
      <c r="JEQ25" s="771"/>
      <c r="JER25" s="771"/>
      <c r="JES25" s="771"/>
      <c r="JET25" s="771"/>
      <c r="JEU25" s="771"/>
      <c r="JEV25" s="771"/>
      <c r="JEW25" s="771"/>
      <c r="JEX25" s="771"/>
      <c r="JEY25" s="771"/>
      <c r="JEZ25" s="771"/>
      <c r="JFA25" s="771"/>
      <c r="JFB25" s="771"/>
      <c r="JFC25" s="771"/>
      <c r="JFD25" s="771"/>
      <c r="JFE25" s="771"/>
      <c r="JFF25" s="771"/>
      <c r="JFG25" s="771"/>
      <c r="JFH25" s="771"/>
      <c r="JFI25" s="771"/>
      <c r="JFJ25" s="771"/>
      <c r="JFK25" s="771"/>
      <c r="JFL25" s="771"/>
      <c r="JFM25" s="771"/>
      <c r="JFN25" s="771"/>
      <c r="JFO25" s="771"/>
      <c r="JFP25" s="771"/>
      <c r="JFQ25" s="771"/>
      <c r="JFR25" s="771"/>
      <c r="JFS25" s="771"/>
      <c r="JFT25" s="771"/>
      <c r="JFU25" s="771"/>
      <c r="JFV25" s="771"/>
      <c r="JFW25" s="771"/>
      <c r="JFX25" s="771"/>
      <c r="JFY25" s="771"/>
      <c r="JFZ25" s="771"/>
      <c r="JGA25" s="771"/>
      <c r="JGB25" s="771"/>
      <c r="JGC25" s="771"/>
      <c r="JGD25" s="771"/>
      <c r="JGE25" s="771"/>
      <c r="JGF25" s="771"/>
      <c r="JGG25" s="771"/>
      <c r="JGH25" s="771"/>
      <c r="JGI25" s="771"/>
      <c r="JGJ25" s="771"/>
      <c r="JGK25" s="771"/>
      <c r="JGL25" s="771"/>
      <c r="JGM25" s="771"/>
      <c r="JGN25" s="771"/>
      <c r="JGO25" s="771"/>
      <c r="JGP25" s="771"/>
      <c r="JGQ25" s="771"/>
      <c r="JGR25" s="771"/>
      <c r="JGS25" s="771"/>
      <c r="JGT25" s="771"/>
      <c r="JGU25" s="771"/>
      <c r="JGV25" s="771"/>
      <c r="JGW25" s="771"/>
      <c r="JGX25" s="771"/>
      <c r="JGY25" s="771"/>
      <c r="JGZ25" s="771"/>
      <c r="JHA25" s="771"/>
      <c r="JHB25" s="771"/>
      <c r="JHC25" s="771"/>
      <c r="JHD25" s="771"/>
      <c r="JHE25" s="771"/>
      <c r="JHF25" s="771"/>
      <c r="JHG25" s="771"/>
      <c r="JHH25" s="771"/>
      <c r="JHI25" s="771"/>
      <c r="JHJ25" s="771"/>
      <c r="JHK25" s="771"/>
      <c r="JHL25" s="771"/>
      <c r="JHM25" s="771"/>
      <c r="JHN25" s="771"/>
      <c r="JHO25" s="771"/>
      <c r="JHP25" s="771"/>
      <c r="JHQ25" s="771"/>
      <c r="JHR25" s="771"/>
      <c r="JHS25" s="771"/>
      <c r="JHT25" s="771"/>
      <c r="JHU25" s="771"/>
      <c r="JHV25" s="771"/>
      <c r="JHW25" s="771"/>
      <c r="JHX25" s="771"/>
      <c r="JHY25" s="771"/>
      <c r="JHZ25" s="771"/>
      <c r="JIA25" s="771"/>
      <c r="JIB25" s="771"/>
      <c r="JIC25" s="771"/>
      <c r="JID25" s="771"/>
      <c r="JIE25" s="771"/>
      <c r="JIF25" s="771"/>
      <c r="JIG25" s="771"/>
      <c r="JIH25" s="771"/>
      <c r="JII25" s="771"/>
      <c r="JIJ25" s="771"/>
      <c r="JIK25" s="771"/>
      <c r="JIL25" s="771"/>
      <c r="JIM25" s="771"/>
      <c r="JIN25" s="771"/>
      <c r="JIO25" s="771"/>
      <c r="JIP25" s="771"/>
      <c r="JIQ25" s="771"/>
      <c r="JIR25" s="771"/>
      <c r="JIS25" s="771"/>
      <c r="JIT25" s="771"/>
      <c r="JIU25" s="771"/>
      <c r="JIV25" s="771"/>
      <c r="JIW25" s="771"/>
      <c r="JIX25" s="771"/>
      <c r="JIY25" s="771"/>
      <c r="JIZ25" s="771"/>
      <c r="JJA25" s="771"/>
      <c r="JJB25" s="771"/>
      <c r="JJC25" s="771"/>
      <c r="JJD25" s="771"/>
      <c r="JJE25" s="771"/>
      <c r="JJF25" s="771"/>
      <c r="JJG25" s="771"/>
      <c r="JJH25" s="771"/>
      <c r="JJI25" s="771"/>
      <c r="JJJ25" s="771"/>
      <c r="JJK25" s="771"/>
      <c r="JJL25" s="771"/>
      <c r="JJM25" s="771"/>
      <c r="JJN25" s="771"/>
      <c r="JJO25" s="771"/>
      <c r="JJP25" s="771"/>
      <c r="JJQ25" s="771"/>
      <c r="JJR25" s="771"/>
      <c r="JJS25" s="771"/>
      <c r="JJT25" s="771"/>
      <c r="JJU25" s="771"/>
      <c r="JJV25" s="771"/>
      <c r="JJW25" s="771"/>
      <c r="JJX25" s="771"/>
      <c r="JJY25" s="771"/>
      <c r="JJZ25" s="771"/>
      <c r="JKA25" s="771"/>
      <c r="JKB25" s="771"/>
      <c r="JKC25" s="771"/>
      <c r="JKD25" s="771"/>
      <c r="JKE25" s="771"/>
      <c r="JKF25" s="771"/>
      <c r="JKG25" s="771"/>
      <c r="JKH25" s="771"/>
      <c r="JKI25" s="771"/>
      <c r="JKJ25" s="771"/>
      <c r="JKK25" s="771"/>
      <c r="JKL25" s="771"/>
      <c r="JKM25" s="771"/>
      <c r="JKN25" s="771"/>
      <c r="JKO25" s="771"/>
      <c r="JKP25" s="771"/>
      <c r="JKQ25" s="771"/>
      <c r="JKR25" s="771"/>
      <c r="JKS25" s="771"/>
      <c r="JKT25" s="771"/>
      <c r="JKU25" s="771"/>
      <c r="JKV25" s="771"/>
      <c r="JKW25" s="771"/>
      <c r="JKX25" s="771"/>
      <c r="JKY25" s="771"/>
      <c r="JKZ25" s="771"/>
      <c r="JLA25" s="771"/>
      <c r="JLB25" s="771"/>
      <c r="JLC25" s="771"/>
      <c r="JLD25" s="771"/>
      <c r="JLE25" s="771"/>
      <c r="JLF25" s="771"/>
      <c r="JLG25" s="771"/>
      <c r="JLH25" s="771"/>
      <c r="JLI25" s="771"/>
      <c r="JLJ25" s="771"/>
      <c r="JLK25" s="771"/>
      <c r="JLL25" s="771"/>
      <c r="JLM25" s="771"/>
      <c r="JLN25" s="771"/>
      <c r="JLO25" s="771"/>
      <c r="JLP25" s="771"/>
      <c r="JLQ25" s="771"/>
      <c r="JLR25" s="771"/>
      <c r="JLS25" s="771"/>
      <c r="JLT25" s="771"/>
      <c r="JLU25" s="771"/>
      <c r="JLV25" s="771"/>
      <c r="JLW25" s="771"/>
      <c r="JLX25" s="771"/>
      <c r="JLY25" s="771"/>
      <c r="JLZ25" s="771"/>
      <c r="JMA25" s="771"/>
      <c r="JMB25" s="771"/>
      <c r="JMC25" s="771"/>
      <c r="JMD25" s="771"/>
      <c r="JME25" s="771"/>
      <c r="JMF25" s="771"/>
      <c r="JMG25" s="771"/>
      <c r="JMH25" s="771"/>
      <c r="JMI25" s="771"/>
      <c r="JMJ25" s="771"/>
      <c r="JMK25" s="771"/>
      <c r="JML25" s="771"/>
      <c r="JMM25" s="771"/>
      <c r="JMN25" s="771"/>
      <c r="JMO25" s="771"/>
      <c r="JMP25" s="771"/>
      <c r="JMQ25" s="771"/>
      <c r="JMR25" s="771"/>
      <c r="JMS25" s="771"/>
      <c r="JMT25" s="771"/>
      <c r="JMU25" s="771"/>
      <c r="JMV25" s="771"/>
      <c r="JMW25" s="771"/>
      <c r="JMX25" s="771"/>
      <c r="JMY25" s="771"/>
      <c r="JMZ25" s="771"/>
      <c r="JNA25" s="771"/>
      <c r="JNB25" s="771"/>
      <c r="JNC25" s="771"/>
      <c r="JND25" s="771"/>
      <c r="JNE25" s="771"/>
      <c r="JNF25" s="771"/>
      <c r="JNG25" s="771"/>
      <c r="JNH25" s="771"/>
      <c r="JNI25" s="771"/>
      <c r="JNJ25" s="771"/>
      <c r="JNK25" s="771"/>
      <c r="JNL25" s="771"/>
      <c r="JNM25" s="771"/>
      <c r="JNN25" s="771"/>
      <c r="JNO25" s="771"/>
      <c r="JNP25" s="771"/>
      <c r="JNQ25" s="771"/>
      <c r="JNR25" s="771"/>
      <c r="JNS25" s="771"/>
      <c r="JNT25" s="771"/>
      <c r="JNU25" s="771"/>
      <c r="JNV25" s="771"/>
      <c r="JNW25" s="771"/>
      <c r="JNX25" s="771"/>
      <c r="JNY25" s="771"/>
      <c r="JNZ25" s="771"/>
      <c r="JOA25" s="771"/>
      <c r="JOB25" s="771"/>
      <c r="JOC25" s="771"/>
      <c r="JOD25" s="771"/>
      <c r="JOE25" s="771"/>
      <c r="JOF25" s="771"/>
      <c r="JOG25" s="771"/>
      <c r="JOH25" s="771"/>
      <c r="JOI25" s="771"/>
      <c r="JOJ25" s="771"/>
      <c r="JOK25" s="771"/>
      <c r="JOL25" s="771"/>
      <c r="JOM25" s="771"/>
      <c r="JON25" s="771"/>
      <c r="JOO25" s="771"/>
      <c r="JOP25" s="771"/>
      <c r="JOQ25" s="771"/>
      <c r="JOR25" s="771"/>
      <c r="JOS25" s="771"/>
      <c r="JOT25" s="771"/>
      <c r="JOU25" s="771"/>
      <c r="JOV25" s="771"/>
      <c r="JOW25" s="771"/>
      <c r="JOX25" s="771"/>
      <c r="JOY25" s="771"/>
      <c r="JOZ25" s="771"/>
      <c r="JPA25" s="771"/>
      <c r="JPB25" s="771"/>
      <c r="JPC25" s="771"/>
      <c r="JPD25" s="771"/>
      <c r="JPE25" s="771"/>
      <c r="JPF25" s="771"/>
      <c r="JPG25" s="771"/>
      <c r="JPH25" s="771"/>
      <c r="JPI25" s="771"/>
      <c r="JPJ25" s="771"/>
      <c r="JPK25" s="771"/>
      <c r="JPL25" s="771"/>
      <c r="JPM25" s="771"/>
      <c r="JPN25" s="771"/>
      <c r="JPO25" s="771"/>
      <c r="JPP25" s="771"/>
      <c r="JPQ25" s="771"/>
      <c r="JPR25" s="771"/>
      <c r="JPS25" s="771"/>
      <c r="JPT25" s="771"/>
      <c r="JPU25" s="771"/>
      <c r="JPV25" s="771"/>
      <c r="JPW25" s="771"/>
      <c r="JPX25" s="771"/>
      <c r="JPY25" s="771"/>
      <c r="JPZ25" s="771"/>
      <c r="JQA25" s="771"/>
      <c r="JQB25" s="771"/>
      <c r="JQC25" s="771"/>
      <c r="JQD25" s="771"/>
      <c r="JQE25" s="771"/>
      <c r="JQF25" s="771"/>
      <c r="JQG25" s="771"/>
      <c r="JQH25" s="771"/>
      <c r="JQI25" s="771"/>
      <c r="JQJ25" s="771"/>
      <c r="JQK25" s="771"/>
      <c r="JQL25" s="771"/>
      <c r="JQM25" s="771"/>
      <c r="JQN25" s="771"/>
      <c r="JQO25" s="771"/>
      <c r="JQP25" s="771"/>
      <c r="JQQ25" s="771"/>
      <c r="JQR25" s="771"/>
      <c r="JQS25" s="771"/>
      <c r="JQT25" s="771"/>
      <c r="JQU25" s="771"/>
      <c r="JQV25" s="771"/>
      <c r="JQW25" s="771"/>
      <c r="JQX25" s="771"/>
      <c r="JQY25" s="771"/>
      <c r="JQZ25" s="771"/>
      <c r="JRA25" s="771"/>
      <c r="JRB25" s="771"/>
      <c r="JRC25" s="771"/>
      <c r="JRD25" s="771"/>
      <c r="JRE25" s="771"/>
      <c r="JRF25" s="771"/>
      <c r="JRG25" s="771"/>
      <c r="JRH25" s="771"/>
      <c r="JRI25" s="771"/>
      <c r="JRJ25" s="771"/>
      <c r="JRK25" s="771"/>
      <c r="JRL25" s="771"/>
      <c r="JRM25" s="771"/>
      <c r="JRN25" s="771"/>
      <c r="JRO25" s="771"/>
      <c r="JRP25" s="771"/>
      <c r="JRQ25" s="771"/>
      <c r="JRR25" s="771"/>
      <c r="JRS25" s="771"/>
      <c r="JRT25" s="771"/>
      <c r="JRU25" s="771"/>
      <c r="JRV25" s="771"/>
      <c r="JRW25" s="771"/>
      <c r="JRX25" s="771"/>
      <c r="JRY25" s="771"/>
      <c r="JRZ25" s="771"/>
      <c r="JSA25" s="771"/>
      <c r="JSB25" s="771"/>
      <c r="JSC25" s="771"/>
      <c r="JSD25" s="771"/>
      <c r="JSE25" s="771"/>
      <c r="JSF25" s="771"/>
      <c r="JSG25" s="771"/>
      <c r="JSH25" s="771"/>
      <c r="JSI25" s="771"/>
      <c r="JSJ25" s="771"/>
      <c r="JSK25" s="771"/>
      <c r="JSL25" s="771"/>
      <c r="JSM25" s="771"/>
      <c r="JSN25" s="771"/>
      <c r="JSO25" s="771"/>
      <c r="JSP25" s="771"/>
      <c r="JSQ25" s="771"/>
      <c r="JSR25" s="771"/>
      <c r="JSS25" s="771"/>
      <c r="JST25" s="771"/>
      <c r="JSU25" s="771"/>
      <c r="JSV25" s="771"/>
      <c r="JSW25" s="771"/>
      <c r="JSX25" s="771"/>
      <c r="JSY25" s="771"/>
      <c r="JSZ25" s="771"/>
      <c r="JTA25" s="771"/>
      <c r="JTB25" s="771"/>
      <c r="JTC25" s="771"/>
      <c r="JTD25" s="771"/>
      <c r="JTE25" s="771"/>
      <c r="JTF25" s="771"/>
      <c r="JTG25" s="771"/>
      <c r="JTH25" s="771"/>
      <c r="JTI25" s="771"/>
      <c r="JTJ25" s="771"/>
      <c r="JTK25" s="771"/>
      <c r="JTL25" s="771"/>
      <c r="JTM25" s="771"/>
      <c r="JTN25" s="771"/>
      <c r="JTO25" s="771"/>
      <c r="JTP25" s="771"/>
      <c r="JTQ25" s="771"/>
      <c r="JTR25" s="771"/>
      <c r="JTS25" s="771"/>
      <c r="JTT25" s="771"/>
      <c r="JTU25" s="771"/>
      <c r="JTV25" s="771"/>
      <c r="JTW25" s="771"/>
      <c r="JTX25" s="771"/>
      <c r="JTY25" s="771"/>
      <c r="JTZ25" s="771"/>
      <c r="JUA25" s="771"/>
      <c r="JUB25" s="771"/>
      <c r="JUC25" s="771"/>
      <c r="JUD25" s="771"/>
      <c r="JUE25" s="771"/>
      <c r="JUF25" s="771"/>
      <c r="JUG25" s="771"/>
      <c r="JUH25" s="771"/>
      <c r="JUI25" s="771"/>
      <c r="JUJ25" s="771"/>
      <c r="JUK25" s="771"/>
      <c r="JUL25" s="771"/>
      <c r="JUM25" s="771"/>
      <c r="JUN25" s="771"/>
      <c r="JUO25" s="771"/>
      <c r="JUP25" s="771"/>
      <c r="JUQ25" s="771"/>
      <c r="JUR25" s="771"/>
      <c r="JUS25" s="771"/>
      <c r="JUT25" s="771"/>
      <c r="JUU25" s="771"/>
      <c r="JUV25" s="771"/>
      <c r="JUW25" s="771"/>
      <c r="JUX25" s="771"/>
      <c r="JUY25" s="771"/>
      <c r="JUZ25" s="771"/>
      <c r="JVA25" s="771"/>
      <c r="JVB25" s="771"/>
      <c r="JVC25" s="771"/>
      <c r="JVD25" s="771"/>
      <c r="JVE25" s="771"/>
      <c r="JVF25" s="771"/>
      <c r="JVG25" s="771"/>
      <c r="JVH25" s="771"/>
      <c r="JVI25" s="771"/>
      <c r="JVJ25" s="771"/>
      <c r="JVK25" s="771"/>
      <c r="JVL25" s="771"/>
      <c r="JVM25" s="771"/>
      <c r="JVN25" s="771"/>
      <c r="JVO25" s="771"/>
      <c r="JVP25" s="771"/>
      <c r="JVQ25" s="771"/>
      <c r="JVR25" s="771"/>
      <c r="JVS25" s="771"/>
      <c r="JVT25" s="771"/>
      <c r="JVU25" s="771"/>
      <c r="JVV25" s="771"/>
      <c r="JVW25" s="771"/>
      <c r="JVX25" s="771"/>
      <c r="JVY25" s="771"/>
      <c r="JVZ25" s="771"/>
      <c r="JWA25" s="771"/>
      <c r="JWB25" s="771"/>
      <c r="JWC25" s="771"/>
      <c r="JWD25" s="771"/>
      <c r="JWE25" s="771"/>
      <c r="JWF25" s="771"/>
      <c r="JWG25" s="771"/>
      <c r="JWH25" s="771"/>
      <c r="JWI25" s="771"/>
      <c r="JWJ25" s="771"/>
      <c r="JWK25" s="771"/>
      <c r="JWL25" s="771"/>
      <c r="JWM25" s="771"/>
      <c r="JWN25" s="771"/>
      <c r="JWO25" s="771"/>
      <c r="JWP25" s="771"/>
      <c r="JWQ25" s="771"/>
      <c r="JWR25" s="771"/>
      <c r="JWS25" s="771"/>
      <c r="JWT25" s="771"/>
      <c r="JWU25" s="771"/>
      <c r="JWV25" s="771"/>
      <c r="JWW25" s="771"/>
      <c r="JWX25" s="771"/>
      <c r="JWY25" s="771"/>
      <c r="JWZ25" s="771"/>
      <c r="JXA25" s="771"/>
      <c r="JXB25" s="771"/>
      <c r="JXC25" s="771"/>
      <c r="JXD25" s="771"/>
      <c r="JXE25" s="771"/>
      <c r="JXF25" s="771"/>
      <c r="JXG25" s="771"/>
      <c r="JXH25" s="771"/>
      <c r="JXI25" s="771"/>
      <c r="JXJ25" s="771"/>
      <c r="JXK25" s="771"/>
      <c r="JXL25" s="771"/>
      <c r="JXM25" s="771"/>
      <c r="JXN25" s="771"/>
      <c r="JXO25" s="771"/>
      <c r="JXP25" s="771"/>
      <c r="JXQ25" s="771"/>
      <c r="JXR25" s="771"/>
      <c r="JXS25" s="771"/>
      <c r="JXT25" s="771"/>
      <c r="JXU25" s="771"/>
      <c r="JXV25" s="771"/>
      <c r="JXW25" s="771"/>
      <c r="JXX25" s="771"/>
      <c r="JXY25" s="771"/>
      <c r="JXZ25" s="771"/>
      <c r="JYA25" s="771"/>
      <c r="JYB25" s="771"/>
      <c r="JYC25" s="771"/>
      <c r="JYD25" s="771"/>
      <c r="JYE25" s="771"/>
      <c r="JYF25" s="771"/>
      <c r="JYG25" s="771"/>
      <c r="JYH25" s="771"/>
      <c r="JYI25" s="771"/>
      <c r="JYJ25" s="771"/>
      <c r="JYK25" s="771"/>
      <c r="JYL25" s="771"/>
      <c r="JYM25" s="771"/>
      <c r="JYN25" s="771"/>
      <c r="JYO25" s="771"/>
      <c r="JYP25" s="771"/>
      <c r="JYQ25" s="771"/>
      <c r="JYR25" s="771"/>
      <c r="JYS25" s="771"/>
      <c r="JYT25" s="771"/>
      <c r="JYU25" s="771"/>
      <c r="JYV25" s="771"/>
      <c r="JYW25" s="771"/>
      <c r="JYX25" s="771"/>
      <c r="JYY25" s="771"/>
      <c r="JYZ25" s="771"/>
      <c r="JZA25" s="771"/>
      <c r="JZB25" s="771"/>
      <c r="JZC25" s="771"/>
      <c r="JZD25" s="771"/>
      <c r="JZE25" s="771"/>
      <c r="JZF25" s="771"/>
      <c r="JZG25" s="771"/>
      <c r="JZH25" s="771"/>
      <c r="JZI25" s="771"/>
      <c r="JZJ25" s="771"/>
      <c r="JZK25" s="771"/>
      <c r="JZL25" s="771"/>
      <c r="JZM25" s="771"/>
      <c r="JZN25" s="771"/>
      <c r="JZO25" s="771"/>
      <c r="JZP25" s="771"/>
      <c r="JZQ25" s="771"/>
      <c r="JZR25" s="771"/>
      <c r="JZS25" s="771"/>
      <c r="JZT25" s="771"/>
      <c r="JZU25" s="771"/>
      <c r="JZV25" s="771"/>
      <c r="JZW25" s="771"/>
      <c r="JZX25" s="771"/>
      <c r="JZY25" s="771"/>
      <c r="JZZ25" s="771"/>
      <c r="KAA25" s="771"/>
      <c r="KAB25" s="771"/>
      <c r="KAC25" s="771"/>
      <c r="KAD25" s="771"/>
      <c r="KAE25" s="771"/>
      <c r="KAF25" s="771"/>
      <c r="KAG25" s="771"/>
      <c r="KAH25" s="771"/>
      <c r="KAI25" s="771"/>
      <c r="KAJ25" s="771"/>
      <c r="KAK25" s="771"/>
      <c r="KAL25" s="771"/>
      <c r="KAM25" s="771"/>
      <c r="KAN25" s="771"/>
      <c r="KAO25" s="771"/>
      <c r="KAP25" s="771"/>
      <c r="KAQ25" s="771"/>
      <c r="KAR25" s="771"/>
      <c r="KAS25" s="771"/>
      <c r="KAT25" s="771"/>
      <c r="KAU25" s="771"/>
      <c r="KAV25" s="771"/>
      <c r="KAW25" s="771"/>
      <c r="KAX25" s="771"/>
      <c r="KAY25" s="771"/>
      <c r="KAZ25" s="771"/>
      <c r="KBA25" s="771"/>
      <c r="KBB25" s="771"/>
      <c r="KBC25" s="771"/>
      <c r="KBD25" s="771"/>
      <c r="KBE25" s="771"/>
      <c r="KBF25" s="771"/>
      <c r="KBG25" s="771"/>
      <c r="KBH25" s="771"/>
      <c r="KBI25" s="771"/>
      <c r="KBJ25" s="771"/>
      <c r="KBK25" s="771"/>
      <c r="KBL25" s="771"/>
      <c r="KBM25" s="771"/>
      <c r="KBN25" s="771"/>
      <c r="KBO25" s="771"/>
      <c r="KBP25" s="771"/>
      <c r="KBQ25" s="771"/>
      <c r="KBR25" s="771"/>
      <c r="KBS25" s="771"/>
      <c r="KBT25" s="771"/>
      <c r="KBU25" s="771"/>
      <c r="KBV25" s="771"/>
      <c r="KBW25" s="771"/>
      <c r="KBX25" s="771"/>
      <c r="KBY25" s="771"/>
      <c r="KBZ25" s="771"/>
      <c r="KCA25" s="771"/>
      <c r="KCB25" s="771"/>
      <c r="KCC25" s="771"/>
      <c r="KCD25" s="771"/>
      <c r="KCE25" s="771"/>
      <c r="KCF25" s="771"/>
      <c r="KCG25" s="771"/>
      <c r="KCH25" s="771"/>
      <c r="KCI25" s="771"/>
      <c r="KCJ25" s="771"/>
      <c r="KCK25" s="771"/>
      <c r="KCL25" s="771"/>
      <c r="KCM25" s="771"/>
      <c r="KCN25" s="771"/>
      <c r="KCO25" s="771"/>
      <c r="KCP25" s="771"/>
      <c r="KCQ25" s="771"/>
      <c r="KCR25" s="771"/>
      <c r="KCS25" s="771"/>
      <c r="KCT25" s="771"/>
      <c r="KCU25" s="771"/>
      <c r="KCV25" s="771"/>
      <c r="KCW25" s="771"/>
      <c r="KCX25" s="771"/>
      <c r="KCY25" s="771"/>
      <c r="KCZ25" s="771"/>
      <c r="KDA25" s="771"/>
      <c r="KDB25" s="771"/>
      <c r="KDC25" s="771"/>
      <c r="KDD25" s="771"/>
      <c r="KDE25" s="771"/>
      <c r="KDF25" s="771"/>
      <c r="KDG25" s="771"/>
      <c r="KDH25" s="771"/>
      <c r="KDI25" s="771"/>
      <c r="KDJ25" s="771"/>
      <c r="KDK25" s="771"/>
      <c r="KDL25" s="771"/>
      <c r="KDM25" s="771"/>
      <c r="KDN25" s="771"/>
      <c r="KDO25" s="771"/>
      <c r="KDP25" s="771"/>
      <c r="KDQ25" s="771"/>
      <c r="KDR25" s="771"/>
      <c r="KDS25" s="771"/>
      <c r="KDT25" s="771"/>
      <c r="KDU25" s="771"/>
      <c r="KDV25" s="771"/>
      <c r="KDW25" s="771"/>
      <c r="KDX25" s="771"/>
      <c r="KDY25" s="771"/>
      <c r="KDZ25" s="771"/>
      <c r="KEA25" s="771"/>
      <c r="KEB25" s="771"/>
      <c r="KEC25" s="771"/>
      <c r="KED25" s="771"/>
      <c r="KEE25" s="771"/>
      <c r="KEF25" s="771"/>
      <c r="KEG25" s="771"/>
      <c r="KEH25" s="771"/>
      <c r="KEI25" s="771"/>
      <c r="KEJ25" s="771"/>
      <c r="KEK25" s="771"/>
      <c r="KEL25" s="771"/>
      <c r="KEM25" s="771"/>
      <c r="KEN25" s="771"/>
      <c r="KEO25" s="771"/>
      <c r="KEP25" s="771"/>
      <c r="KEQ25" s="771"/>
      <c r="KER25" s="771"/>
      <c r="KES25" s="771"/>
      <c r="KET25" s="771"/>
      <c r="KEU25" s="771"/>
      <c r="KEV25" s="771"/>
      <c r="KEW25" s="771"/>
      <c r="KEX25" s="771"/>
      <c r="KEY25" s="771"/>
      <c r="KEZ25" s="771"/>
      <c r="KFA25" s="771"/>
      <c r="KFB25" s="771"/>
      <c r="KFC25" s="771"/>
      <c r="KFD25" s="771"/>
      <c r="KFE25" s="771"/>
      <c r="KFF25" s="771"/>
      <c r="KFG25" s="771"/>
      <c r="KFH25" s="771"/>
      <c r="KFI25" s="771"/>
      <c r="KFJ25" s="771"/>
      <c r="KFK25" s="771"/>
      <c r="KFL25" s="771"/>
      <c r="KFM25" s="771"/>
      <c r="KFN25" s="771"/>
      <c r="KFO25" s="771"/>
      <c r="KFP25" s="771"/>
      <c r="KFQ25" s="771"/>
      <c r="KFR25" s="771"/>
      <c r="KFS25" s="771"/>
      <c r="KFT25" s="771"/>
      <c r="KFU25" s="771"/>
      <c r="KFV25" s="771"/>
      <c r="KFW25" s="771"/>
      <c r="KFX25" s="771"/>
      <c r="KFY25" s="771"/>
      <c r="KFZ25" s="771"/>
      <c r="KGA25" s="771"/>
      <c r="KGB25" s="771"/>
      <c r="KGC25" s="771"/>
      <c r="KGD25" s="771"/>
      <c r="KGE25" s="771"/>
      <c r="KGF25" s="771"/>
      <c r="KGG25" s="771"/>
      <c r="KGH25" s="771"/>
      <c r="KGI25" s="771"/>
      <c r="KGJ25" s="771"/>
      <c r="KGK25" s="771"/>
      <c r="KGL25" s="771"/>
      <c r="KGM25" s="771"/>
      <c r="KGN25" s="771"/>
      <c r="KGO25" s="771"/>
      <c r="KGP25" s="771"/>
      <c r="KGQ25" s="771"/>
      <c r="KGR25" s="771"/>
      <c r="KGS25" s="771"/>
      <c r="KGT25" s="771"/>
      <c r="KGU25" s="771"/>
      <c r="KGV25" s="771"/>
      <c r="KGW25" s="771"/>
      <c r="KGX25" s="771"/>
      <c r="KGY25" s="771"/>
      <c r="KGZ25" s="771"/>
      <c r="KHA25" s="771"/>
      <c r="KHB25" s="771"/>
      <c r="KHC25" s="771"/>
      <c r="KHD25" s="771"/>
      <c r="KHE25" s="771"/>
      <c r="KHF25" s="771"/>
      <c r="KHG25" s="771"/>
      <c r="KHH25" s="771"/>
      <c r="KHI25" s="771"/>
      <c r="KHJ25" s="771"/>
      <c r="KHK25" s="771"/>
      <c r="KHL25" s="771"/>
      <c r="KHM25" s="771"/>
      <c r="KHN25" s="771"/>
      <c r="KHO25" s="771"/>
      <c r="KHP25" s="771"/>
      <c r="KHQ25" s="771"/>
      <c r="KHR25" s="771"/>
      <c r="KHS25" s="771"/>
      <c r="KHT25" s="771"/>
      <c r="KHU25" s="771"/>
      <c r="KHV25" s="771"/>
      <c r="KHW25" s="771"/>
      <c r="KHX25" s="771"/>
      <c r="KHY25" s="771"/>
      <c r="KHZ25" s="771"/>
      <c r="KIA25" s="771"/>
      <c r="KIB25" s="771"/>
      <c r="KIC25" s="771"/>
      <c r="KID25" s="771"/>
      <c r="KIE25" s="771"/>
      <c r="KIF25" s="771"/>
      <c r="KIG25" s="771"/>
      <c r="KIH25" s="771"/>
      <c r="KII25" s="771"/>
      <c r="KIJ25" s="771"/>
      <c r="KIK25" s="771"/>
      <c r="KIL25" s="771"/>
      <c r="KIM25" s="771"/>
      <c r="KIN25" s="771"/>
      <c r="KIO25" s="771"/>
      <c r="KIP25" s="771"/>
      <c r="KIQ25" s="771"/>
      <c r="KIR25" s="771"/>
      <c r="KIS25" s="771"/>
      <c r="KIT25" s="771"/>
      <c r="KIU25" s="771"/>
      <c r="KIV25" s="771"/>
      <c r="KIW25" s="771"/>
      <c r="KIX25" s="771"/>
      <c r="KIY25" s="771"/>
      <c r="KIZ25" s="771"/>
      <c r="KJA25" s="771"/>
      <c r="KJB25" s="771"/>
      <c r="KJC25" s="771"/>
      <c r="KJD25" s="771"/>
      <c r="KJE25" s="771"/>
      <c r="KJF25" s="771"/>
      <c r="KJG25" s="771"/>
      <c r="KJH25" s="771"/>
      <c r="KJI25" s="771"/>
      <c r="KJJ25" s="771"/>
      <c r="KJK25" s="771"/>
      <c r="KJL25" s="771"/>
      <c r="KJM25" s="771"/>
      <c r="KJN25" s="771"/>
      <c r="KJO25" s="771"/>
      <c r="KJP25" s="771"/>
      <c r="KJQ25" s="771"/>
      <c r="KJR25" s="771"/>
      <c r="KJS25" s="771"/>
      <c r="KJT25" s="771"/>
      <c r="KJU25" s="771"/>
      <c r="KJV25" s="771"/>
      <c r="KJW25" s="771"/>
      <c r="KJX25" s="771"/>
      <c r="KJY25" s="771"/>
      <c r="KJZ25" s="771"/>
      <c r="KKA25" s="771"/>
      <c r="KKB25" s="771"/>
      <c r="KKC25" s="771"/>
      <c r="KKD25" s="771"/>
      <c r="KKE25" s="771"/>
      <c r="KKF25" s="771"/>
      <c r="KKG25" s="771"/>
      <c r="KKH25" s="771"/>
      <c r="KKI25" s="771"/>
      <c r="KKJ25" s="771"/>
      <c r="KKK25" s="771"/>
      <c r="KKL25" s="771"/>
      <c r="KKM25" s="771"/>
      <c r="KKN25" s="771"/>
      <c r="KKO25" s="771"/>
      <c r="KKP25" s="771"/>
      <c r="KKQ25" s="771"/>
      <c r="KKR25" s="771"/>
      <c r="KKS25" s="771"/>
      <c r="KKT25" s="771"/>
      <c r="KKU25" s="771"/>
      <c r="KKV25" s="771"/>
      <c r="KKW25" s="771"/>
      <c r="KKX25" s="771"/>
      <c r="KKY25" s="771"/>
      <c r="KKZ25" s="771"/>
      <c r="KLA25" s="771"/>
      <c r="KLB25" s="771"/>
      <c r="KLC25" s="771"/>
      <c r="KLD25" s="771"/>
      <c r="KLE25" s="771"/>
      <c r="KLF25" s="771"/>
      <c r="KLG25" s="771"/>
      <c r="KLH25" s="771"/>
      <c r="KLI25" s="771"/>
      <c r="KLJ25" s="771"/>
      <c r="KLK25" s="771"/>
      <c r="KLL25" s="771"/>
      <c r="KLM25" s="771"/>
      <c r="KLN25" s="771"/>
      <c r="KLO25" s="771"/>
      <c r="KLP25" s="771"/>
      <c r="KLQ25" s="771"/>
      <c r="KLR25" s="771"/>
      <c r="KLS25" s="771"/>
      <c r="KLT25" s="771"/>
      <c r="KLU25" s="771"/>
      <c r="KLV25" s="771"/>
      <c r="KLW25" s="771"/>
      <c r="KLX25" s="771"/>
      <c r="KLY25" s="771"/>
      <c r="KLZ25" s="771"/>
      <c r="KMA25" s="771"/>
      <c r="KMB25" s="771"/>
      <c r="KMC25" s="771"/>
      <c r="KMD25" s="771"/>
      <c r="KME25" s="771"/>
      <c r="KMF25" s="771"/>
      <c r="KMG25" s="771"/>
      <c r="KMH25" s="771"/>
      <c r="KMI25" s="771"/>
      <c r="KMJ25" s="771"/>
      <c r="KMK25" s="771"/>
      <c r="KML25" s="771"/>
      <c r="KMM25" s="771"/>
      <c r="KMN25" s="771"/>
      <c r="KMO25" s="771"/>
      <c r="KMP25" s="771"/>
      <c r="KMQ25" s="771"/>
      <c r="KMR25" s="771"/>
      <c r="KMS25" s="771"/>
      <c r="KMT25" s="771"/>
      <c r="KMU25" s="771"/>
      <c r="KMV25" s="771"/>
      <c r="KMW25" s="771"/>
      <c r="KMX25" s="771"/>
      <c r="KMY25" s="771"/>
      <c r="KMZ25" s="771"/>
      <c r="KNA25" s="771"/>
      <c r="KNB25" s="771"/>
      <c r="KNC25" s="771"/>
      <c r="KND25" s="771"/>
      <c r="KNE25" s="771"/>
      <c r="KNF25" s="771"/>
      <c r="KNG25" s="771"/>
      <c r="KNH25" s="771"/>
      <c r="KNI25" s="771"/>
      <c r="KNJ25" s="771"/>
      <c r="KNK25" s="771"/>
      <c r="KNL25" s="771"/>
      <c r="KNM25" s="771"/>
      <c r="KNN25" s="771"/>
      <c r="KNO25" s="771"/>
      <c r="KNP25" s="771"/>
      <c r="KNQ25" s="771"/>
      <c r="KNR25" s="771"/>
      <c r="KNS25" s="771"/>
      <c r="KNT25" s="771"/>
      <c r="KNU25" s="771"/>
      <c r="KNV25" s="771"/>
      <c r="KNW25" s="771"/>
      <c r="KNX25" s="771"/>
      <c r="KNY25" s="771"/>
      <c r="KNZ25" s="771"/>
      <c r="KOA25" s="771"/>
      <c r="KOB25" s="771"/>
      <c r="KOC25" s="771"/>
      <c r="KOD25" s="771"/>
      <c r="KOE25" s="771"/>
      <c r="KOF25" s="771"/>
      <c r="KOG25" s="771"/>
      <c r="KOH25" s="771"/>
      <c r="KOI25" s="771"/>
      <c r="KOJ25" s="771"/>
      <c r="KOK25" s="771"/>
      <c r="KOL25" s="771"/>
      <c r="KOM25" s="771"/>
      <c r="KON25" s="771"/>
      <c r="KOO25" s="771"/>
      <c r="KOP25" s="771"/>
      <c r="KOQ25" s="771"/>
      <c r="KOR25" s="771"/>
      <c r="KOS25" s="771"/>
      <c r="KOT25" s="771"/>
      <c r="KOU25" s="771"/>
      <c r="KOV25" s="771"/>
      <c r="KOW25" s="771"/>
      <c r="KOX25" s="771"/>
      <c r="KOY25" s="771"/>
      <c r="KOZ25" s="771"/>
      <c r="KPA25" s="771"/>
      <c r="KPB25" s="771"/>
      <c r="KPC25" s="771"/>
      <c r="KPD25" s="771"/>
      <c r="KPE25" s="771"/>
      <c r="KPF25" s="771"/>
      <c r="KPG25" s="771"/>
      <c r="KPH25" s="771"/>
      <c r="KPI25" s="771"/>
      <c r="KPJ25" s="771"/>
      <c r="KPK25" s="771"/>
      <c r="KPL25" s="771"/>
      <c r="KPM25" s="771"/>
      <c r="KPN25" s="771"/>
      <c r="KPO25" s="771"/>
      <c r="KPP25" s="771"/>
      <c r="KPQ25" s="771"/>
      <c r="KPR25" s="771"/>
      <c r="KPS25" s="771"/>
      <c r="KPT25" s="771"/>
      <c r="KPU25" s="771"/>
      <c r="KPV25" s="771"/>
      <c r="KPW25" s="771"/>
      <c r="KPX25" s="771"/>
      <c r="KPY25" s="771"/>
      <c r="KPZ25" s="771"/>
      <c r="KQA25" s="771"/>
      <c r="KQB25" s="771"/>
      <c r="KQC25" s="771"/>
      <c r="KQD25" s="771"/>
      <c r="KQE25" s="771"/>
      <c r="KQF25" s="771"/>
      <c r="KQG25" s="771"/>
      <c r="KQH25" s="771"/>
      <c r="KQI25" s="771"/>
      <c r="KQJ25" s="771"/>
      <c r="KQK25" s="771"/>
      <c r="KQL25" s="771"/>
      <c r="KQM25" s="771"/>
      <c r="KQN25" s="771"/>
      <c r="KQO25" s="771"/>
      <c r="KQP25" s="771"/>
      <c r="KQQ25" s="771"/>
      <c r="KQR25" s="771"/>
      <c r="KQS25" s="771"/>
      <c r="KQT25" s="771"/>
      <c r="KQU25" s="771"/>
      <c r="KQV25" s="771"/>
      <c r="KQW25" s="771"/>
      <c r="KQX25" s="771"/>
      <c r="KQY25" s="771"/>
      <c r="KQZ25" s="771"/>
      <c r="KRA25" s="771"/>
      <c r="KRB25" s="771"/>
      <c r="KRC25" s="771"/>
      <c r="KRD25" s="771"/>
      <c r="KRE25" s="771"/>
      <c r="KRF25" s="771"/>
      <c r="KRG25" s="771"/>
      <c r="KRH25" s="771"/>
      <c r="KRI25" s="771"/>
      <c r="KRJ25" s="771"/>
      <c r="KRK25" s="771"/>
      <c r="KRL25" s="771"/>
      <c r="KRM25" s="771"/>
      <c r="KRN25" s="771"/>
      <c r="KRO25" s="771"/>
      <c r="KRP25" s="771"/>
      <c r="KRQ25" s="771"/>
      <c r="KRR25" s="771"/>
      <c r="KRS25" s="771"/>
      <c r="KRT25" s="771"/>
      <c r="KRU25" s="771"/>
      <c r="KRV25" s="771"/>
      <c r="KRW25" s="771"/>
      <c r="KRX25" s="771"/>
      <c r="KRY25" s="771"/>
      <c r="KRZ25" s="771"/>
      <c r="KSA25" s="771"/>
      <c r="KSB25" s="771"/>
      <c r="KSC25" s="771"/>
      <c r="KSD25" s="771"/>
      <c r="KSE25" s="771"/>
      <c r="KSF25" s="771"/>
      <c r="KSG25" s="771"/>
      <c r="KSH25" s="771"/>
      <c r="KSI25" s="771"/>
      <c r="KSJ25" s="771"/>
      <c r="KSK25" s="771"/>
      <c r="KSL25" s="771"/>
      <c r="KSM25" s="771"/>
      <c r="KSN25" s="771"/>
      <c r="KSO25" s="771"/>
      <c r="KSP25" s="771"/>
      <c r="KSQ25" s="771"/>
      <c r="KSR25" s="771"/>
      <c r="KSS25" s="771"/>
      <c r="KST25" s="771"/>
      <c r="KSU25" s="771"/>
      <c r="KSV25" s="771"/>
      <c r="KSW25" s="771"/>
      <c r="KSX25" s="771"/>
      <c r="KSY25" s="771"/>
      <c r="KSZ25" s="771"/>
      <c r="KTA25" s="771"/>
      <c r="KTB25" s="771"/>
      <c r="KTC25" s="771"/>
      <c r="KTD25" s="771"/>
      <c r="KTE25" s="771"/>
      <c r="KTF25" s="771"/>
      <c r="KTG25" s="771"/>
      <c r="KTH25" s="771"/>
      <c r="KTI25" s="771"/>
      <c r="KTJ25" s="771"/>
      <c r="KTK25" s="771"/>
      <c r="KTL25" s="771"/>
      <c r="KTM25" s="771"/>
      <c r="KTN25" s="771"/>
      <c r="KTO25" s="771"/>
      <c r="KTP25" s="771"/>
      <c r="KTQ25" s="771"/>
      <c r="KTR25" s="771"/>
      <c r="KTS25" s="771"/>
      <c r="KTT25" s="771"/>
      <c r="KTU25" s="771"/>
      <c r="KTV25" s="771"/>
      <c r="KTW25" s="771"/>
      <c r="KTX25" s="771"/>
      <c r="KTY25" s="771"/>
      <c r="KTZ25" s="771"/>
      <c r="KUA25" s="771"/>
      <c r="KUB25" s="771"/>
      <c r="KUC25" s="771"/>
      <c r="KUD25" s="771"/>
      <c r="KUE25" s="771"/>
      <c r="KUF25" s="771"/>
      <c r="KUG25" s="771"/>
      <c r="KUH25" s="771"/>
      <c r="KUI25" s="771"/>
      <c r="KUJ25" s="771"/>
      <c r="KUK25" s="771"/>
      <c r="KUL25" s="771"/>
      <c r="KUM25" s="771"/>
      <c r="KUN25" s="771"/>
      <c r="KUO25" s="771"/>
      <c r="KUP25" s="771"/>
      <c r="KUQ25" s="771"/>
      <c r="KUR25" s="771"/>
      <c r="KUS25" s="771"/>
      <c r="KUT25" s="771"/>
      <c r="KUU25" s="771"/>
      <c r="KUV25" s="771"/>
      <c r="KUW25" s="771"/>
      <c r="KUX25" s="771"/>
      <c r="KUY25" s="771"/>
      <c r="KUZ25" s="771"/>
      <c r="KVA25" s="771"/>
      <c r="KVB25" s="771"/>
      <c r="KVC25" s="771"/>
      <c r="KVD25" s="771"/>
      <c r="KVE25" s="771"/>
      <c r="KVF25" s="771"/>
      <c r="KVG25" s="771"/>
      <c r="KVH25" s="771"/>
      <c r="KVI25" s="771"/>
      <c r="KVJ25" s="771"/>
      <c r="KVK25" s="771"/>
      <c r="KVL25" s="771"/>
      <c r="KVM25" s="771"/>
      <c r="KVN25" s="771"/>
      <c r="KVO25" s="771"/>
      <c r="KVP25" s="771"/>
      <c r="KVQ25" s="771"/>
      <c r="KVR25" s="771"/>
      <c r="KVS25" s="771"/>
      <c r="KVT25" s="771"/>
      <c r="KVU25" s="771"/>
      <c r="KVV25" s="771"/>
      <c r="KVW25" s="771"/>
      <c r="KVX25" s="771"/>
      <c r="KVY25" s="771"/>
      <c r="KVZ25" s="771"/>
      <c r="KWA25" s="771"/>
      <c r="KWB25" s="771"/>
      <c r="KWC25" s="771"/>
      <c r="KWD25" s="771"/>
      <c r="KWE25" s="771"/>
      <c r="KWF25" s="771"/>
      <c r="KWG25" s="771"/>
      <c r="KWH25" s="771"/>
      <c r="KWI25" s="771"/>
      <c r="KWJ25" s="771"/>
      <c r="KWK25" s="771"/>
      <c r="KWL25" s="771"/>
      <c r="KWM25" s="771"/>
      <c r="KWN25" s="771"/>
      <c r="KWO25" s="771"/>
      <c r="KWP25" s="771"/>
      <c r="KWQ25" s="771"/>
      <c r="KWR25" s="771"/>
      <c r="KWS25" s="771"/>
      <c r="KWT25" s="771"/>
      <c r="KWU25" s="771"/>
      <c r="KWV25" s="771"/>
      <c r="KWW25" s="771"/>
      <c r="KWX25" s="771"/>
      <c r="KWY25" s="771"/>
      <c r="KWZ25" s="771"/>
      <c r="KXA25" s="771"/>
      <c r="KXB25" s="771"/>
      <c r="KXC25" s="771"/>
      <c r="KXD25" s="771"/>
      <c r="KXE25" s="771"/>
      <c r="KXF25" s="771"/>
      <c r="KXG25" s="771"/>
      <c r="KXH25" s="771"/>
      <c r="KXI25" s="771"/>
      <c r="KXJ25" s="771"/>
      <c r="KXK25" s="771"/>
      <c r="KXL25" s="771"/>
      <c r="KXM25" s="771"/>
      <c r="KXN25" s="771"/>
      <c r="KXO25" s="771"/>
      <c r="KXP25" s="771"/>
      <c r="KXQ25" s="771"/>
      <c r="KXR25" s="771"/>
      <c r="KXS25" s="771"/>
      <c r="KXT25" s="771"/>
      <c r="KXU25" s="771"/>
      <c r="KXV25" s="771"/>
      <c r="KXW25" s="771"/>
      <c r="KXX25" s="771"/>
      <c r="KXY25" s="771"/>
      <c r="KXZ25" s="771"/>
      <c r="KYA25" s="771"/>
      <c r="KYB25" s="771"/>
      <c r="KYC25" s="771"/>
      <c r="KYD25" s="771"/>
      <c r="KYE25" s="771"/>
      <c r="KYF25" s="771"/>
      <c r="KYG25" s="771"/>
      <c r="KYH25" s="771"/>
      <c r="KYI25" s="771"/>
      <c r="KYJ25" s="771"/>
      <c r="KYK25" s="771"/>
      <c r="KYL25" s="771"/>
      <c r="KYM25" s="771"/>
      <c r="KYN25" s="771"/>
      <c r="KYO25" s="771"/>
      <c r="KYP25" s="771"/>
      <c r="KYQ25" s="771"/>
      <c r="KYR25" s="771"/>
      <c r="KYS25" s="771"/>
      <c r="KYT25" s="771"/>
      <c r="KYU25" s="771"/>
      <c r="KYV25" s="771"/>
      <c r="KYW25" s="771"/>
      <c r="KYX25" s="771"/>
      <c r="KYY25" s="771"/>
      <c r="KYZ25" s="771"/>
      <c r="KZA25" s="771"/>
      <c r="KZB25" s="771"/>
      <c r="KZC25" s="771"/>
      <c r="KZD25" s="771"/>
      <c r="KZE25" s="771"/>
      <c r="KZF25" s="771"/>
      <c r="KZG25" s="771"/>
      <c r="KZH25" s="771"/>
      <c r="KZI25" s="771"/>
      <c r="KZJ25" s="771"/>
      <c r="KZK25" s="771"/>
      <c r="KZL25" s="771"/>
      <c r="KZM25" s="771"/>
      <c r="KZN25" s="771"/>
      <c r="KZO25" s="771"/>
      <c r="KZP25" s="771"/>
      <c r="KZQ25" s="771"/>
      <c r="KZR25" s="771"/>
      <c r="KZS25" s="771"/>
      <c r="KZT25" s="771"/>
      <c r="KZU25" s="771"/>
      <c r="KZV25" s="771"/>
      <c r="KZW25" s="771"/>
      <c r="KZX25" s="771"/>
      <c r="KZY25" s="771"/>
      <c r="KZZ25" s="771"/>
      <c r="LAA25" s="771"/>
      <c r="LAB25" s="771"/>
      <c r="LAC25" s="771"/>
      <c r="LAD25" s="771"/>
      <c r="LAE25" s="771"/>
      <c r="LAF25" s="771"/>
      <c r="LAG25" s="771"/>
      <c r="LAH25" s="771"/>
      <c r="LAI25" s="771"/>
      <c r="LAJ25" s="771"/>
      <c r="LAK25" s="771"/>
      <c r="LAL25" s="771"/>
      <c r="LAM25" s="771"/>
      <c r="LAN25" s="771"/>
      <c r="LAO25" s="771"/>
      <c r="LAP25" s="771"/>
      <c r="LAQ25" s="771"/>
      <c r="LAR25" s="771"/>
      <c r="LAS25" s="771"/>
      <c r="LAT25" s="771"/>
      <c r="LAU25" s="771"/>
      <c r="LAV25" s="771"/>
      <c r="LAW25" s="771"/>
      <c r="LAX25" s="771"/>
      <c r="LAY25" s="771"/>
      <c r="LAZ25" s="771"/>
      <c r="LBA25" s="771"/>
      <c r="LBB25" s="771"/>
      <c r="LBC25" s="771"/>
      <c r="LBD25" s="771"/>
      <c r="LBE25" s="771"/>
      <c r="LBF25" s="771"/>
      <c r="LBG25" s="771"/>
      <c r="LBH25" s="771"/>
      <c r="LBI25" s="771"/>
      <c r="LBJ25" s="771"/>
      <c r="LBK25" s="771"/>
      <c r="LBL25" s="771"/>
      <c r="LBM25" s="771"/>
      <c r="LBN25" s="771"/>
      <c r="LBO25" s="771"/>
      <c r="LBP25" s="771"/>
      <c r="LBQ25" s="771"/>
      <c r="LBR25" s="771"/>
      <c r="LBS25" s="771"/>
      <c r="LBT25" s="771"/>
      <c r="LBU25" s="771"/>
      <c r="LBV25" s="771"/>
      <c r="LBW25" s="771"/>
      <c r="LBX25" s="771"/>
      <c r="LBY25" s="771"/>
      <c r="LBZ25" s="771"/>
      <c r="LCA25" s="771"/>
      <c r="LCB25" s="771"/>
      <c r="LCC25" s="771"/>
      <c r="LCD25" s="771"/>
      <c r="LCE25" s="771"/>
      <c r="LCF25" s="771"/>
      <c r="LCG25" s="771"/>
      <c r="LCH25" s="771"/>
      <c r="LCI25" s="771"/>
      <c r="LCJ25" s="771"/>
      <c r="LCK25" s="771"/>
      <c r="LCL25" s="771"/>
      <c r="LCM25" s="771"/>
      <c r="LCN25" s="771"/>
      <c r="LCO25" s="771"/>
      <c r="LCP25" s="771"/>
      <c r="LCQ25" s="771"/>
      <c r="LCR25" s="771"/>
      <c r="LCS25" s="771"/>
      <c r="LCT25" s="771"/>
      <c r="LCU25" s="771"/>
      <c r="LCV25" s="771"/>
      <c r="LCW25" s="771"/>
      <c r="LCX25" s="771"/>
      <c r="LCY25" s="771"/>
      <c r="LCZ25" s="771"/>
      <c r="LDA25" s="771"/>
      <c r="LDB25" s="771"/>
      <c r="LDC25" s="771"/>
      <c r="LDD25" s="771"/>
      <c r="LDE25" s="771"/>
      <c r="LDF25" s="771"/>
      <c r="LDG25" s="771"/>
      <c r="LDH25" s="771"/>
      <c r="LDI25" s="771"/>
      <c r="LDJ25" s="771"/>
      <c r="LDK25" s="771"/>
      <c r="LDL25" s="771"/>
      <c r="LDM25" s="771"/>
      <c r="LDN25" s="771"/>
      <c r="LDO25" s="771"/>
      <c r="LDP25" s="771"/>
      <c r="LDQ25" s="771"/>
      <c r="LDR25" s="771"/>
      <c r="LDS25" s="771"/>
      <c r="LDT25" s="771"/>
      <c r="LDU25" s="771"/>
      <c r="LDV25" s="771"/>
      <c r="LDW25" s="771"/>
      <c r="LDX25" s="771"/>
      <c r="LDY25" s="771"/>
      <c r="LDZ25" s="771"/>
      <c r="LEA25" s="771"/>
      <c r="LEB25" s="771"/>
      <c r="LEC25" s="771"/>
      <c r="LED25" s="771"/>
      <c r="LEE25" s="771"/>
      <c r="LEF25" s="771"/>
      <c r="LEG25" s="771"/>
      <c r="LEH25" s="771"/>
      <c r="LEI25" s="771"/>
      <c r="LEJ25" s="771"/>
      <c r="LEK25" s="771"/>
      <c r="LEL25" s="771"/>
      <c r="LEM25" s="771"/>
      <c r="LEN25" s="771"/>
      <c r="LEO25" s="771"/>
      <c r="LEP25" s="771"/>
      <c r="LEQ25" s="771"/>
      <c r="LER25" s="771"/>
      <c r="LES25" s="771"/>
      <c r="LET25" s="771"/>
      <c r="LEU25" s="771"/>
      <c r="LEV25" s="771"/>
      <c r="LEW25" s="771"/>
      <c r="LEX25" s="771"/>
      <c r="LEY25" s="771"/>
      <c r="LEZ25" s="771"/>
      <c r="LFA25" s="771"/>
      <c r="LFB25" s="771"/>
      <c r="LFC25" s="771"/>
      <c r="LFD25" s="771"/>
      <c r="LFE25" s="771"/>
      <c r="LFF25" s="771"/>
      <c r="LFG25" s="771"/>
      <c r="LFH25" s="771"/>
      <c r="LFI25" s="771"/>
      <c r="LFJ25" s="771"/>
      <c r="LFK25" s="771"/>
      <c r="LFL25" s="771"/>
      <c r="LFM25" s="771"/>
      <c r="LFN25" s="771"/>
      <c r="LFO25" s="771"/>
      <c r="LFP25" s="771"/>
      <c r="LFQ25" s="771"/>
      <c r="LFR25" s="771"/>
      <c r="LFS25" s="771"/>
      <c r="LFT25" s="771"/>
      <c r="LFU25" s="771"/>
      <c r="LFV25" s="771"/>
      <c r="LFW25" s="771"/>
      <c r="LFX25" s="771"/>
      <c r="LFY25" s="771"/>
      <c r="LFZ25" s="771"/>
      <c r="LGA25" s="771"/>
      <c r="LGB25" s="771"/>
      <c r="LGC25" s="771"/>
      <c r="LGD25" s="771"/>
      <c r="LGE25" s="771"/>
      <c r="LGF25" s="771"/>
      <c r="LGG25" s="771"/>
      <c r="LGH25" s="771"/>
      <c r="LGI25" s="771"/>
      <c r="LGJ25" s="771"/>
      <c r="LGK25" s="771"/>
      <c r="LGL25" s="771"/>
      <c r="LGM25" s="771"/>
      <c r="LGN25" s="771"/>
      <c r="LGO25" s="771"/>
      <c r="LGP25" s="771"/>
      <c r="LGQ25" s="771"/>
      <c r="LGR25" s="771"/>
      <c r="LGS25" s="771"/>
      <c r="LGT25" s="771"/>
      <c r="LGU25" s="771"/>
      <c r="LGV25" s="771"/>
      <c r="LGW25" s="771"/>
      <c r="LGX25" s="771"/>
      <c r="LGY25" s="771"/>
      <c r="LGZ25" s="771"/>
      <c r="LHA25" s="771"/>
      <c r="LHB25" s="771"/>
      <c r="LHC25" s="771"/>
      <c r="LHD25" s="771"/>
      <c r="LHE25" s="771"/>
      <c r="LHF25" s="771"/>
      <c r="LHG25" s="771"/>
      <c r="LHH25" s="771"/>
      <c r="LHI25" s="771"/>
      <c r="LHJ25" s="771"/>
      <c r="LHK25" s="771"/>
      <c r="LHL25" s="771"/>
      <c r="LHM25" s="771"/>
      <c r="LHN25" s="771"/>
      <c r="LHO25" s="771"/>
      <c r="LHP25" s="771"/>
      <c r="LHQ25" s="771"/>
      <c r="LHR25" s="771"/>
      <c r="LHS25" s="771"/>
      <c r="LHT25" s="771"/>
      <c r="LHU25" s="771"/>
      <c r="LHV25" s="771"/>
      <c r="LHW25" s="771"/>
      <c r="LHX25" s="771"/>
      <c r="LHY25" s="771"/>
      <c r="LHZ25" s="771"/>
      <c r="LIA25" s="771"/>
      <c r="LIB25" s="771"/>
      <c r="LIC25" s="771"/>
      <c r="LID25" s="771"/>
      <c r="LIE25" s="771"/>
      <c r="LIF25" s="771"/>
      <c r="LIG25" s="771"/>
      <c r="LIH25" s="771"/>
      <c r="LII25" s="771"/>
      <c r="LIJ25" s="771"/>
      <c r="LIK25" s="771"/>
      <c r="LIL25" s="771"/>
      <c r="LIM25" s="771"/>
      <c r="LIN25" s="771"/>
      <c r="LIO25" s="771"/>
      <c r="LIP25" s="771"/>
      <c r="LIQ25" s="771"/>
      <c r="LIR25" s="771"/>
      <c r="LIS25" s="771"/>
      <c r="LIT25" s="771"/>
      <c r="LIU25" s="771"/>
      <c r="LIV25" s="771"/>
      <c r="LIW25" s="771"/>
      <c r="LIX25" s="771"/>
      <c r="LIY25" s="771"/>
      <c r="LIZ25" s="771"/>
      <c r="LJA25" s="771"/>
      <c r="LJB25" s="771"/>
      <c r="LJC25" s="771"/>
      <c r="LJD25" s="771"/>
      <c r="LJE25" s="771"/>
      <c r="LJF25" s="771"/>
      <c r="LJG25" s="771"/>
      <c r="LJH25" s="771"/>
      <c r="LJI25" s="771"/>
      <c r="LJJ25" s="771"/>
      <c r="LJK25" s="771"/>
      <c r="LJL25" s="771"/>
      <c r="LJM25" s="771"/>
      <c r="LJN25" s="771"/>
      <c r="LJO25" s="771"/>
      <c r="LJP25" s="771"/>
      <c r="LJQ25" s="771"/>
      <c r="LJR25" s="771"/>
      <c r="LJS25" s="771"/>
      <c r="LJT25" s="771"/>
      <c r="LJU25" s="771"/>
      <c r="LJV25" s="771"/>
      <c r="LJW25" s="771"/>
      <c r="LJX25" s="771"/>
      <c r="LJY25" s="771"/>
      <c r="LJZ25" s="771"/>
      <c r="LKA25" s="771"/>
      <c r="LKB25" s="771"/>
      <c r="LKC25" s="771"/>
      <c r="LKD25" s="771"/>
      <c r="LKE25" s="771"/>
      <c r="LKF25" s="771"/>
      <c r="LKG25" s="771"/>
      <c r="LKH25" s="771"/>
      <c r="LKI25" s="771"/>
      <c r="LKJ25" s="771"/>
      <c r="LKK25" s="771"/>
      <c r="LKL25" s="771"/>
      <c r="LKM25" s="771"/>
      <c r="LKN25" s="771"/>
      <c r="LKO25" s="771"/>
      <c r="LKP25" s="771"/>
      <c r="LKQ25" s="771"/>
      <c r="LKR25" s="771"/>
      <c r="LKS25" s="771"/>
      <c r="LKT25" s="771"/>
      <c r="LKU25" s="771"/>
      <c r="LKV25" s="771"/>
      <c r="LKW25" s="771"/>
      <c r="LKX25" s="771"/>
      <c r="LKY25" s="771"/>
      <c r="LKZ25" s="771"/>
      <c r="LLA25" s="771"/>
      <c r="LLB25" s="771"/>
      <c r="LLC25" s="771"/>
      <c r="LLD25" s="771"/>
      <c r="LLE25" s="771"/>
      <c r="LLF25" s="771"/>
      <c r="LLG25" s="771"/>
      <c r="LLH25" s="771"/>
      <c r="LLI25" s="771"/>
      <c r="LLJ25" s="771"/>
      <c r="LLK25" s="771"/>
      <c r="LLL25" s="771"/>
      <c r="LLM25" s="771"/>
      <c r="LLN25" s="771"/>
      <c r="LLO25" s="771"/>
      <c r="LLP25" s="771"/>
      <c r="LLQ25" s="771"/>
      <c r="LLR25" s="771"/>
      <c r="LLS25" s="771"/>
      <c r="LLT25" s="771"/>
      <c r="LLU25" s="771"/>
      <c r="LLV25" s="771"/>
      <c r="LLW25" s="771"/>
      <c r="LLX25" s="771"/>
      <c r="LLY25" s="771"/>
      <c r="LLZ25" s="771"/>
      <c r="LMA25" s="771"/>
      <c r="LMB25" s="771"/>
      <c r="LMC25" s="771"/>
      <c r="LMD25" s="771"/>
      <c r="LME25" s="771"/>
      <c r="LMF25" s="771"/>
      <c r="LMG25" s="771"/>
      <c r="LMH25" s="771"/>
      <c r="LMI25" s="771"/>
      <c r="LMJ25" s="771"/>
      <c r="LMK25" s="771"/>
      <c r="LML25" s="771"/>
      <c r="LMM25" s="771"/>
      <c r="LMN25" s="771"/>
      <c r="LMO25" s="771"/>
      <c r="LMP25" s="771"/>
      <c r="LMQ25" s="771"/>
      <c r="LMR25" s="771"/>
      <c r="LMS25" s="771"/>
      <c r="LMT25" s="771"/>
      <c r="LMU25" s="771"/>
      <c r="LMV25" s="771"/>
      <c r="LMW25" s="771"/>
      <c r="LMX25" s="771"/>
      <c r="LMY25" s="771"/>
      <c r="LMZ25" s="771"/>
      <c r="LNA25" s="771"/>
      <c r="LNB25" s="771"/>
      <c r="LNC25" s="771"/>
      <c r="LND25" s="771"/>
      <c r="LNE25" s="771"/>
      <c r="LNF25" s="771"/>
      <c r="LNG25" s="771"/>
      <c r="LNH25" s="771"/>
      <c r="LNI25" s="771"/>
      <c r="LNJ25" s="771"/>
      <c r="LNK25" s="771"/>
      <c r="LNL25" s="771"/>
      <c r="LNM25" s="771"/>
      <c r="LNN25" s="771"/>
      <c r="LNO25" s="771"/>
      <c r="LNP25" s="771"/>
      <c r="LNQ25" s="771"/>
      <c r="LNR25" s="771"/>
      <c r="LNS25" s="771"/>
      <c r="LNT25" s="771"/>
      <c r="LNU25" s="771"/>
      <c r="LNV25" s="771"/>
      <c r="LNW25" s="771"/>
      <c r="LNX25" s="771"/>
      <c r="LNY25" s="771"/>
      <c r="LNZ25" s="771"/>
      <c r="LOA25" s="771"/>
      <c r="LOB25" s="771"/>
      <c r="LOC25" s="771"/>
      <c r="LOD25" s="771"/>
      <c r="LOE25" s="771"/>
      <c r="LOF25" s="771"/>
      <c r="LOG25" s="771"/>
      <c r="LOH25" s="771"/>
      <c r="LOI25" s="771"/>
      <c r="LOJ25" s="771"/>
      <c r="LOK25" s="771"/>
      <c r="LOL25" s="771"/>
      <c r="LOM25" s="771"/>
      <c r="LON25" s="771"/>
      <c r="LOO25" s="771"/>
      <c r="LOP25" s="771"/>
      <c r="LOQ25" s="771"/>
      <c r="LOR25" s="771"/>
      <c r="LOS25" s="771"/>
      <c r="LOT25" s="771"/>
      <c r="LOU25" s="771"/>
      <c r="LOV25" s="771"/>
      <c r="LOW25" s="771"/>
      <c r="LOX25" s="771"/>
      <c r="LOY25" s="771"/>
      <c r="LOZ25" s="771"/>
      <c r="LPA25" s="771"/>
      <c r="LPB25" s="771"/>
      <c r="LPC25" s="771"/>
      <c r="LPD25" s="771"/>
      <c r="LPE25" s="771"/>
      <c r="LPF25" s="771"/>
      <c r="LPG25" s="771"/>
      <c r="LPH25" s="771"/>
      <c r="LPI25" s="771"/>
      <c r="LPJ25" s="771"/>
      <c r="LPK25" s="771"/>
      <c r="LPL25" s="771"/>
      <c r="LPM25" s="771"/>
      <c r="LPN25" s="771"/>
      <c r="LPO25" s="771"/>
      <c r="LPP25" s="771"/>
      <c r="LPQ25" s="771"/>
      <c r="LPR25" s="771"/>
      <c r="LPS25" s="771"/>
      <c r="LPT25" s="771"/>
      <c r="LPU25" s="771"/>
      <c r="LPV25" s="771"/>
      <c r="LPW25" s="771"/>
      <c r="LPX25" s="771"/>
      <c r="LPY25" s="771"/>
      <c r="LPZ25" s="771"/>
      <c r="LQA25" s="771"/>
      <c r="LQB25" s="771"/>
      <c r="LQC25" s="771"/>
      <c r="LQD25" s="771"/>
      <c r="LQE25" s="771"/>
      <c r="LQF25" s="771"/>
      <c r="LQG25" s="771"/>
      <c r="LQH25" s="771"/>
      <c r="LQI25" s="771"/>
      <c r="LQJ25" s="771"/>
      <c r="LQK25" s="771"/>
      <c r="LQL25" s="771"/>
      <c r="LQM25" s="771"/>
      <c r="LQN25" s="771"/>
      <c r="LQO25" s="771"/>
      <c r="LQP25" s="771"/>
      <c r="LQQ25" s="771"/>
      <c r="LQR25" s="771"/>
      <c r="LQS25" s="771"/>
      <c r="LQT25" s="771"/>
      <c r="LQU25" s="771"/>
      <c r="LQV25" s="771"/>
      <c r="LQW25" s="771"/>
      <c r="LQX25" s="771"/>
      <c r="LQY25" s="771"/>
      <c r="LQZ25" s="771"/>
      <c r="LRA25" s="771"/>
      <c r="LRB25" s="771"/>
      <c r="LRC25" s="771"/>
      <c r="LRD25" s="771"/>
      <c r="LRE25" s="771"/>
      <c r="LRF25" s="771"/>
      <c r="LRG25" s="771"/>
      <c r="LRH25" s="771"/>
      <c r="LRI25" s="771"/>
      <c r="LRJ25" s="771"/>
      <c r="LRK25" s="771"/>
      <c r="LRL25" s="771"/>
      <c r="LRM25" s="771"/>
      <c r="LRN25" s="771"/>
      <c r="LRO25" s="771"/>
      <c r="LRP25" s="771"/>
      <c r="LRQ25" s="771"/>
      <c r="LRR25" s="771"/>
      <c r="LRS25" s="771"/>
      <c r="LRT25" s="771"/>
      <c r="LRU25" s="771"/>
      <c r="LRV25" s="771"/>
      <c r="LRW25" s="771"/>
      <c r="LRX25" s="771"/>
      <c r="LRY25" s="771"/>
      <c r="LRZ25" s="771"/>
      <c r="LSA25" s="771"/>
      <c r="LSB25" s="771"/>
      <c r="LSC25" s="771"/>
      <c r="LSD25" s="771"/>
      <c r="LSE25" s="771"/>
      <c r="LSF25" s="771"/>
      <c r="LSG25" s="771"/>
      <c r="LSH25" s="771"/>
      <c r="LSI25" s="771"/>
      <c r="LSJ25" s="771"/>
      <c r="LSK25" s="771"/>
      <c r="LSL25" s="771"/>
      <c r="LSM25" s="771"/>
      <c r="LSN25" s="771"/>
      <c r="LSO25" s="771"/>
      <c r="LSP25" s="771"/>
      <c r="LSQ25" s="771"/>
      <c r="LSR25" s="771"/>
      <c r="LSS25" s="771"/>
      <c r="LST25" s="771"/>
      <c r="LSU25" s="771"/>
      <c r="LSV25" s="771"/>
      <c r="LSW25" s="771"/>
      <c r="LSX25" s="771"/>
      <c r="LSY25" s="771"/>
      <c r="LSZ25" s="771"/>
      <c r="LTA25" s="771"/>
      <c r="LTB25" s="771"/>
      <c r="LTC25" s="771"/>
      <c r="LTD25" s="771"/>
      <c r="LTE25" s="771"/>
      <c r="LTF25" s="771"/>
      <c r="LTG25" s="771"/>
      <c r="LTH25" s="771"/>
      <c r="LTI25" s="771"/>
      <c r="LTJ25" s="771"/>
      <c r="LTK25" s="771"/>
      <c r="LTL25" s="771"/>
      <c r="LTM25" s="771"/>
      <c r="LTN25" s="771"/>
      <c r="LTO25" s="771"/>
      <c r="LTP25" s="771"/>
      <c r="LTQ25" s="771"/>
      <c r="LTR25" s="771"/>
      <c r="LTS25" s="771"/>
      <c r="LTT25" s="771"/>
      <c r="LTU25" s="771"/>
      <c r="LTV25" s="771"/>
      <c r="LTW25" s="771"/>
      <c r="LTX25" s="771"/>
      <c r="LTY25" s="771"/>
      <c r="LTZ25" s="771"/>
      <c r="LUA25" s="771"/>
      <c r="LUB25" s="771"/>
      <c r="LUC25" s="771"/>
      <c r="LUD25" s="771"/>
      <c r="LUE25" s="771"/>
      <c r="LUF25" s="771"/>
      <c r="LUG25" s="771"/>
      <c r="LUH25" s="771"/>
      <c r="LUI25" s="771"/>
      <c r="LUJ25" s="771"/>
      <c r="LUK25" s="771"/>
      <c r="LUL25" s="771"/>
      <c r="LUM25" s="771"/>
      <c r="LUN25" s="771"/>
      <c r="LUO25" s="771"/>
      <c r="LUP25" s="771"/>
      <c r="LUQ25" s="771"/>
      <c r="LUR25" s="771"/>
      <c r="LUS25" s="771"/>
      <c r="LUT25" s="771"/>
      <c r="LUU25" s="771"/>
      <c r="LUV25" s="771"/>
      <c r="LUW25" s="771"/>
      <c r="LUX25" s="771"/>
      <c r="LUY25" s="771"/>
      <c r="LUZ25" s="771"/>
      <c r="LVA25" s="771"/>
      <c r="LVB25" s="771"/>
      <c r="LVC25" s="771"/>
      <c r="LVD25" s="771"/>
      <c r="LVE25" s="771"/>
      <c r="LVF25" s="771"/>
      <c r="LVG25" s="771"/>
      <c r="LVH25" s="771"/>
      <c r="LVI25" s="771"/>
      <c r="LVJ25" s="771"/>
      <c r="LVK25" s="771"/>
      <c r="LVL25" s="771"/>
      <c r="LVM25" s="771"/>
      <c r="LVN25" s="771"/>
      <c r="LVO25" s="771"/>
      <c r="LVP25" s="771"/>
      <c r="LVQ25" s="771"/>
      <c r="LVR25" s="771"/>
      <c r="LVS25" s="771"/>
      <c r="LVT25" s="771"/>
      <c r="LVU25" s="771"/>
      <c r="LVV25" s="771"/>
      <c r="LVW25" s="771"/>
      <c r="LVX25" s="771"/>
      <c r="LVY25" s="771"/>
      <c r="LVZ25" s="771"/>
      <c r="LWA25" s="771"/>
      <c r="LWB25" s="771"/>
      <c r="LWC25" s="771"/>
      <c r="LWD25" s="771"/>
      <c r="LWE25" s="771"/>
      <c r="LWF25" s="771"/>
      <c r="LWG25" s="771"/>
      <c r="LWH25" s="771"/>
      <c r="LWI25" s="771"/>
      <c r="LWJ25" s="771"/>
      <c r="LWK25" s="771"/>
      <c r="LWL25" s="771"/>
      <c r="LWM25" s="771"/>
      <c r="LWN25" s="771"/>
      <c r="LWO25" s="771"/>
      <c r="LWP25" s="771"/>
      <c r="LWQ25" s="771"/>
      <c r="LWR25" s="771"/>
      <c r="LWS25" s="771"/>
      <c r="LWT25" s="771"/>
      <c r="LWU25" s="771"/>
      <c r="LWV25" s="771"/>
      <c r="LWW25" s="771"/>
      <c r="LWX25" s="771"/>
      <c r="LWY25" s="771"/>
      <c r="LWZ25" s="771"/>
      <c r="LXA25" s="771"/>
      <c r="LXB25" s="771"/>
      <c r="LXC25" s="771"/>
      <c r="LXD25" s="771"/>
      <c r="LXE25" s="771"/>
      <c r="LXF25" s="771"/>
      <c r="LXG25" s="771"/>
      <c r="LXH25" s="771"/>
      <c r="LXI25" s="771"/>
      <c r="LXJ25" s="771"/>
      <c r="LXK25" s="771"/>
      <c r="LXL25" s="771"/>
      <c r="LXM25" s="771"/>
      <c r="LXN25" s="771"/>
      <c r="LXO25" s="771"/>
      <c r="LXP25" s="771"/>
      <c r="LXQ25" s="771"/>
      <c r="LXR25" s="771"/>
      <c r="LXS25" s="771"/>
      <c r="LXT25" s="771"/>
      <c r="LXU25" s="771"/>
      <c r="LXV25" s="771"/>
      <c r="LXW25" s="771"/>
      <c r="LXX25" s="771"/>
      <c r="LXY25" s="771"/>
      <c r="LXZ25" s="771"/>
      <c r="LYA25" s="771"/>
      <c r="LYB25" s="771"/>
      <c r="LYC25" s="771"/>
      <c r="LYD25" s="771"/>
      <c r="LYE25" s="771"/>
      <c r="LYF25" s="771"/>
      <c r="LYG25" s="771"/>
      <c r="LYH25" s="771"/>
      <c r="LYI25" s="771"/>
      <c r="LYJ25" s="771"/>
      <c r="LYK25" s="771"/>
      <c r="LYL25" s="771"/>
      <c r="LYM25" s="771"/>
      <c r="LYN25" s="771"/>
      <c r="LYO25" s="771"/>
      <c r="LYP25" s="771"/>
      <c r="LYQ25" s="771"/>
      <c r="LYR25" s="771"/>
      <c r="LYS25" s="771"/>
      <c r="LYT25" s="771"/>
      <c r="LYU25" s="771"/>
      <c r="LYV25" s="771"/>
      <c r="LYW25" s="771"/>
      <c r="LYX25" s="771"/>
      <c r="LYY25" s="771"/>
      <c r="LYZ25" s="771"/>
      <c r="LZA25" s="771"/>
      <c r="LZB25" s="771"/>
      <c r="LZC25" s="771"/>
      <c r="LZD25" s="771"/>
      <c r="LZE25" s="771"/>
      <c r="LZF25" s="771"/>
      <c r="LZG25" s="771"/>
      <c r="LZH25" s="771"/>
      <c r="LZI25" s="771"/>
      <c r="LZJ25" s="771"/>
      <c r="LZK25" s="771"/>
      <c r="LZL25" s="771"/>
      <c r="LZM25" s="771"/>
      <c r="LZN25" s="771"/>
      <c r="LZO25" s="771"/>
      <c r="LZP25" s="771"/>
      <c r="LZQ25" s="771"/>
      <c r="LZR25" s="771"/>
      <c r="LZS25" s="771"/>
      <c r="LZT25" s="771"/>
      <c r="LZU25" s="771"/>
      <c r="LZV25" s="771"/>
      <c r="LZW25" s="771"/>
      <c r="LZX25" s="771"/>
      <c r="LZY25" s="771"/>
      <c r="LZZ25" s="771"/>
      <c r="MAA25" s="771"/>
      <c r="MAB25" s="771"/>
      <c r="MAC25" s="771"/>
      <c r="MAD25" s="771"/>
      <c r="MAE25" s="771"/>
      <c r="MAF25" s="771"/>
      <c r="MAG25" s="771"/>
      <c r="MAH25" s="771"/>
      <c r="MAI25" s="771"/>
      <c r="MAJ25" s="771"/>
      <c r="MAK25" s="771"/>
      <c r="MAL25" s="771"/>
      <c r="MAM25" s="771"/>
      <c r="MAN25" s="771"/>
      <c r="MAO25" s="771"/>
      <c r="MAP25" s="771"/>
      <c r="MAQ25" s="771"/>
      <c r="MAR25" s="771"/>
      <c r="MAS25" s="771"/>
      <c r="MAT25" s="771"/>
      <c r="MAU25" s="771"/>
      <c r="MAV25" s="771"/>
      <c r="MAW25" s="771"/>
      <c r="MAX25" s="771"/>
      <c r="MAY25" s="771"/>
      <c r="MAZ25" s="771"/>
      <c r="MBA25" s="771"/>
      <c r="MBB25" s="771"/>
      <c r="MBC25" s="771"/>
      <c r="MBD25" s="771"/>
      <c r="MBE25" s="771"/>
      <c r="MBF25" s="771"/>
      <c r="MBG25" s="771"/>
      <c r="MBH25" s="771"/>
      <c r="MBI25" s="771"/>
      <c r="MBJ25" s="771"/>
      <c r="MBK25" s="771"/>
      <c r="MBL25" s="771"/>
      <c r="MBM25" s="771"/>
      <c r="MBN25" s="771"/>
      <c r="MBO25" s="771"/>
      <c r="MBP25" s="771"/>
      <c r="MBQ25" s="771"/>
      <c r="MBR25" s="771"/>
      <c r="MBS25" s="771"/>
      <c r="MBT25" s="771"/>
      <c r="MBU25" s="771"/>
      <c r="MBV25" s="771"/>
      <c r="MBW25" s="771"/>
      <c r="MBX25" s="771"/>
      <c r="MBY25" s="771"/>
      <c r="MBZ25" s="771"/>
      <c r="MCA25" s="771"/>
      <c r="MCB25" s="771"/>
      <c r="MCC25" s="771"/>
      <c r="MCD25" s="771"/>
      <c r="MCE25" s="771"/>
      <c r="MCF25" s="771"/>
      <c r="MCG25" s="771"/>
      <c r="MCH25" s="771"/>
      <c r="MCI25" s="771"/>
      <c r="MCJ25" s="771"/>
      <c r="MCK25" s="771"/>
      <c r="MCL25" s="771"/>
      <c r="MCM25" s="771"/>
      <c r="MCN25" s="771"/>
      <c r="MCO25" s="771"/>
      <c r="MCP25" s="771"/>
      <c r="MCQ25" s="771"/>
      <c r="MCR25" s="771"/>
      <c r="MCS25" s="771"/>
      <c r="MCT25" s="771"/>
      <c r="MCU25" s="771"/>
      <c r="MCV25" s="771"/>
      <c r="MCW25" s="771"/>
      <c r="MCX25" s="771"/>
      <c r="MCY25" s="771"/>
      <c r="MCZ25" s="771"/>
      <c r="MDA25" s="771"/>
      <c r="MDB25" s="771"/>
      <c r="MDC25" s="771"/>
      <c r="MDD25" s="771"/>
      <c r="MDE25" s="771"/>
      <c r="MDF25" s="771"/>
      <c r="MDG25" s="771"/>
      <c r="MDH25" s="771"/>
      <c r="MDI25" s="771"/>
      <c r="MDJ25" s="771"/>
      <c r="MDK25" s="771"/>
      <c r="MDL25" s="771"/>
      <c r="MDM25" s="771"/>
      <c r="MDN25" s="771"/>
      <c r="MDO25" s="771"/>
      <c r="MDP25" s="771"/>
      <c r="MDQ25" s="771"/>
      <c r="MDR25" s="771"/>
      <c r="MDS25" s="771"/>
      <c r="MDT25" s="771"/>
      <c r="MDU25" s="771"/>
      <c r="MDV25" s="771"/>
      <c r="MDW25" s="771"/>
      <c r="MDX25" s="771"/>
      <c r="MDY25" s="771"/>
      <c r="MDZ25" s="771"/>
      <c r="MEA25" s="771"/>
      <c r="MEB25" s="771"/>
      <c r="MEC25" s="771"/>
      <c r="MED25" s="771"/>
      <c r="MEE25" s="771"/>
      <c r="MEF25" s="771"/>
      <c r="MEG25" s="771"/>
      <c r="MEH25" s="771"/>
      <c r="MEI25" s="771"/>
      <c r="MEJ25" s="771"/>
      <c r="MEK25" s="771"/>
      <c r="MEL25" s="771"/>
      <c r="MEM25" s="771"/>
      <c r="MEN25" s="771"/>
      <c r="MEO25" s="771"/>
      <c r="MEP25" s="771"/>
      <c r="MEQ25" s="771"/>
      <c r="MER25" s="771"/>
      <c r="MES25" s="771"/>
      <c r="MET25" s="771"/>
      <c r="MEU25" s="771"/>
      <c r="MEV25" s="771"/>
      <c r="MEW25" s="771"/>
      <c r="MEX25" s="771"/>
      <c r="MEY25" s="771"/>
      <c r="MEZ25" s="771"/>
      <c r="MFA25" s="771"/>
      <c r="MFB25" s="771"/>
      <c r="MFC25" s="771"/>
      <c r="MFD25" s="771"/>
      <c r="MFE25" s="771"/>
      <c r="MFF25" s="771"/>
      <c r="MFG25" s="771"/>
      <c r="MFH25" s="771"/>
      <c r="MFI25" s="771"/>
      <c r="MFJ25" s="771"/>
      <c r="MFK25" s="771"/>
      <c r="MFL25" s="771"/>
      <c r="MFM25" s="771"/>
      <c r="MFN25" s="771"/>
      <c r="MFO25" s="771"/>
      <c r="MFP25" s="771"/>
      <c r="MFQ25" s="771"/>
      <c r="MFR25" s="771"/>
      <c r="MFS25" s="771"/>
      <c r="MFT25" s="771"/>
      <c r="MFU25" s="771"/>
      <c r="MFV25" s="771"/>
      <c r="MFW25" s="771"/>
      <c r="MFX25" s="771"/>
      <c r="MFY25" s="771"/>
      <c r="MFZ25" s="771"/>
      <c r="MGA25" s="771"/>
      <c r="MGB25" s="771"/>
      <c r="MGC25" s="771"/>
      <c r="MGD25" s="771"/>
      <c r="MGE25" s="771"/>
      <c r="MGF25" s="771"/>
      <c r="MGG25" s="771"/>
      <c r="MGH25" s="771"/>
      <c r="MGI25" s="771"/>
      <c r="MGJ25" s="771"/>
      <c r="MGK25" s="771"/>
      <c r="MGL25" s="771"/>
      <c r="MGM25" s="771"/>
      <c r="MGN25" s="771"/>
      <c r="MGO25" s="771"/>
      <c r="MGP25" s="771"/>
      <c r="MGQ25" s="771"/>
      <c r="MGR25" s="771"/>
      <c r="MGS25" s="771"/>
      <c r="MGT25" s="771"/>
      <c r="MGU25" s="771"/>
      <c r="MGV25" s="771"/>
      <c r="MGW25" s="771"/>
      <c r="MGX25" s="771"/>
      <c r="MGY25" s="771"/>
      <c r="MGZ25" s="771"/>
      <c r="MHA25" s="771"/>
      <c r="MHB25" s="771"/>
      <c r="MHC25" s="771"/>
      <c r="MHD25" s="771"/>
      <c r="MHE25" s="771"/>
      <c r="MHF25" s="771"/>
      <c r="MHG25" s="771"/>
      <c r="MHH25" s="771"/>
      <c r="MHI25" s="771"/>
      <c r="MHJ25" s="771"/>
      <c r="MHK25" s="771"/>
      <c r="MHL25" s="771"/>
      <c r="MHM25" s="771"/>
      <c r="MHN25" s="771"/>
      <c r="MHO25" s="771"/>
      <c r="MHP25" s="771"/>
      <c r="MHQ25" s="771"/>
      <c r="MHR25" s="771"/>
      <c r="MHS25" s="771"/>
      <c r="MHT25" s="771"/>
      <c r="MHU25" s="771"/>
      <c r="MHV25" s="771"/>
      <c r="MHW25" s="771"/>
      <c r="MHX25" s="771"/>
      <c r="MHY25" s="771"/>
      <c r="MHZ25" s="771"/>
      <c r="MIA25" s="771"/>
      <c r="MIB25" s="771"/>
      <c r="MIC25" s="771"/>
      <c r="MID25" s="771"/>
      <c r="MIE25" s="771"/>
      <c r="MIF25" s="771"/>
      <c r="MIG25" s="771"/>
      <c r="MIH25" s="771"/>
      <c r="MII25" s="771"/>
      <c r="MIJ25" s="771"/>
      <c r="MIK25" s="771"/>
      <c r="MIL25" s="771"/>
      <c r="MIM25" s="771"/>
      <c r="MIN25" s="771"/>
      <c r="MIO25" s="771"/>
      <c r="MIP25" s="771"/>
      <c r="MIQ25" s="771"/>
      <c r="MIR25" s="771"/>
      <c r="MIS25" s="771"/>
      <c r="MIT25" s="771"/>
      <c r="MIU25" s="771"/>
      <c r="MIV25" s="771"/>
      <c r="MIW25" s="771"/>
      <c r="MIX25" s="771"/>
      <c r="MIY25" s="771"/>
      <c r="MIZ25" s="771"/>
      <c r="MJA25" s="771"/>
      <c r="MJB25" s="771"/>
      <c r="MJC25" s="771"/>
      <c r="MJD25" s="771"/>
      <c r="MJE25" s="771"/>
      <c r="MJF25" s="771"/>
      <c r="MJG25" s="771"/>
      <c r="MJH25" s="771"/>
      <c r="MJI25" s="771"/>
      <c r="MJJ25" s="771"/>
      <c r="MJK25" s="771"/>
      <c r="MJL25" s="771"/>
      <c r="MJM25" s="771"/>
      <c r="MJN25" s="771"/>
      <c r="MJO25" s="771"/>
      <c r="MJP25" s="771"/>
      <c r="MJQ25" s="771"/>
      <c r="MJR25" s="771"/>
      <c r="MJS25" s="771"/>
      <c r="MJT25" s="771"/>
      <c r="MJU25" s="771"/>
      <c r="MJV25" s="771"/>
      <c r="MJW25" s="771"/>
      <c r="MJX25" s="771"/>
      <c r="MJY25" s="771"/>
      <c r="MJZ25" s="771"/>
      <c r="MKA25" s="771"/>
      <c r="MKB25" s="771"/>
      <c r="MKC25" s="771"/>
      <c r="MKD25" s="771"/>
      <c r="MKE25" s="771"/>
      <c r="MKF25" s="771"/>
      <c r="MKG25" s="771"/>
      <c r="MKH25" s="771"/>
      <c r="MKI25" s="771"/>
      <c r="MKJ25" s="771"/>
      <c r="MKK25" s="771"/>
      <c r="MKL25" s="771"/>
      <c r="MKM25" s="771"/>
      <c r="MKN25" s="771"/>
      <c r="MKO25" s="771"/>
      <c r="MKP25" s="771"/>
      <c r="MKQ25" s="771"/>
      <c r="MKR25" s="771"/>
      <c r="MKS25" s="771"/>
      <c r="MKT25" s="771"/>
      <c r="MKU25" s="771"/>
      <c r="MKV25" s="771"/>
      <c r="MKW25" s="771"/>
      <c r="MKX25" s="771"/>
      <c r="MKY25" s="771"/>
      <c r="MKZ25" s="771"/>
      <c r="MLA25" s="771"/>
      <c r="MLB25" s="771"/>
      <c r="MLC25" s="771"/>
      <c r="MLD25" s="771"/>
      <c r="MLE25" s="771"/>
      <c r="MLF25" s="771"/>
      <c r="MLG25" s="771"/>
      <c r="MLH25" s="771"/>
      <c r="MLI25" s="771"/>
      <c r="MLJ25" s="771"/>
      <c r="MLK25" s="771"/>
      <c r="MLL25" s="771"/>
      <c r="MLM25" s="771"/>
      <c r="MLN25" s="771"/>
      <c r="MLO25" s="771"/>
      <c r="MLP25" s="771"/>
      <c r="MLQ25" s="771"/>
      <c r="MLR25" s="771"/>
      <c r="MLS25" s="771"/>
      <c r="MLT25" s="771"/>
      <c r="MLU25" s="771"/>
      <c r="MLV25" s="771"/>
      <c r="MLW25" s="771"/>
      <c r="MLX25" s="771"/>
      <c r="MLY25" s="771"/>
      <c r="MLZ25" s="771"/>
      <c r="MMA25" s="771"/>
      <c r="MMB25" s="771"/>
      <c r="MMC25" s="771"/>
      <c r="MMD25" s="771"/>
      <c r="MME25" s="771"/>
      <c r="MMF25" s="771"/>
      <c r="MMG25" s="771"/>
      <c r="MMH25" s="771"/>
      <c r="MMI25" s="771"/>
      <c r="MMJ25" s="771"/>
      <c r="MMK25" s="771"/>
      <c r="MML25" s="771"/>
      <c r="MMM25" s="771"/>
      <c r="MMN25" s="771"/>
      <c r="MMO25" s="771"/>
      <c r="MMP25" s="771"/>
      <c r="MMQ25" s="771"/>
      <c r="MMR25" s="771"/>
      <c r="MMS25" s="771"/>
      <c r="MMT25" s="771"/>
      <c r="MMU25" s="771"/>
      <c r="MMV25" s="771"/>
      <c r="MMW25" s="771"/>
      <c r="MMX25" s="771"/>
      <c r="MMY25" s="771"/>
      <c r="MMZ25" s="771"/>
      <c r="MNA25" s="771"/>
      <c r="MNB25" s="771"/>
      <c r="MNC25" s="771"/>
      <c r="MND25" s="771"/>
      <c r="MNE25" s="771"/>
      <c r="MNF25" s="771"/>
      <c r="MNG25" s="771"/>
      <c r="MNH25" s="771"/>
      <c r="MNI25" s="771"/>
      <c r="MNJ25" s="771"/>
      <c r="MNK25" s="771"/>
      <c r="MNL25" s="771"/>
      <c r="MNM25" s="771"/>
      <c r="MNN25" s="771"/>
      <c r="MNO25" s="771"/>
      <c r="MNP25" s="771"/>
      <c r="MNQ25" s="771"/>
      <c r="MNR25" s="771"/>
      <c r="MNS25" s="771"/>
      <c r="MNT25" s="771"/>
      <c r="MNU25" s="771"/>
      <c r="MNV25" s="771"/>
      <c r="MNW25" s="771"/>
      <c r="MNX25" s="771"/>
      <c r="MNY25" s="771"/>
      <c r="MNZ25" s="771"/>
      <c r="MOA25" s="771"/>
      <c r="MOB25" s="771"/>
      <c r="MOC25" s="771"/>
      <c r="MOD25" s="771"/>
      <c r="MOE25" s="771"/>
      <c r="MOF25" s="771"/>
      <c r="MOG25" s="771"/>
      <c r="MOH25" s="771"/>
      <c r="MOI25" s="771"/>
      <c r="MOJ25" s="771"/>
      <c r="MOK25" s="771"/>
      <c r="MOL25" s="771"/>
      <c r="MOM25" s="771"/>
      <c r="MON25" s="771"/>
      <c r="MOO25" s="771"/>
      <c r="MOP25" s="771"/>
      <c r="MOQ25" s="771"/>
      <c r="MOR25" s="771"/>
      <c r="MOS25" s="771"/>
      <c r="MOT25" s="771"/>
      <c r="MOU25" s="771"/>
      <c r="MOV25" s="771"/>
      <c r="MOW25" s="771"/>
      <c r="MOX25" s="771"/>
      <c r="MOY25" s="771"/>
      <c r="MOZ25" s="771"/>
      <c r="MPA25" s="771"/>
      <c r="MPB25" s="771"/>
      <c r="MPC25" s="771"/>
      <c r="MPD25" s="771"/>
      <c r="MPE25" s="771"/>
      <c r="MPF25" s="771"/>
      <c r="MPG25" s="771"/>
      <c r="MPH25" s="771"/>
      <c r="MPI25" s="771"/>
      <c r="MPJ25" s="771"/>
      <c r="MPK25" s="771"/>
      <c r="MPL25" s="771"/>
      <c r="MPM25" s="771"/>
      <c r="MPN25" s="771"/>
      <c r="MPO25" s="771"/>
      <c r="MPP25" s="771"/>
      <c r="MPQ25" s="771"/>
      <c r="MPR25" s="771"/>
      <c r="MPS25" s="771"/>
      <c r="MPT25" s="771"/>
      <c r="MPU25" s="771"/>
      <c r="MPV25" s="771"/>
      <c r="MPW25" s="771"/>
      <c r="MPX25" s="771"/>
      <c r="MPY25" s="771"/>
      <c r="MPZ25" s="771"/>
      <c r="MQA25" s="771"/>
      <c r="MQB25" s="771"/>
      <c r="MQC25" s="771"/>
      <c r="MQD25" s="771"/>
      <c r="MQE25" s="771"/>
      <c r="MQF25" s="771"/>
      <c r="MQG25" s="771"/>
      <c r="MQH25" s="771"/>
      <c r="MQI25" s="771"/>
      <c r="MQJ25" s="771"/>
      <c r="MQK25" s="771"/>
      <c r="MQL25" s="771"/>
      <c r="MQM25" s="771"/>
      <c r="MQN25" s="771"/>
      <c r="MQO25" s="771"/>
      <c r="MQP25" s="771"/>
      <c r="MQQ25" s="771"/>
      <c r="MQR25" s="771"/>
      <c r="MQS25" s="771"/>
      <c r="MQT25" s="771"/>
      <c r="MQU25" s="771"/>
      <c r="MQV25" s="771"/>
      <c r="MQW25" s="771"/>
      <c r="MQX25" s="771"/>
      <c r="MQY25" s="771"/>
      <c r="MQZ25" s="771"/>
      <c r="MRA25" s="771"/>
      <c r="MRB25" s="771"/>
      <c r="MRC25" s="771"/>
      <c r="MRD25" s="771"/>
      <c r="MRE25" s="771"/>
      <c r="MRF25" s="771"/>
      <c r="MRG25" s="771"/>
      <c r="MRH25" s="771"/>
      <c r="MRI25" s="771"/>
      <c r="MRJ25" s="771"/>
      <c r="MRK25" s="771"/>
      <c r="MRL25" s="771"/>
      <c r="MRM25" s="771"/>
      <c r="MRN25" s="771"/>
      <c r="MRO25" s="771"/>
      <c r="MRP25" s="771"/>
      <c r="MRQ25" s="771"/>
      <c r="MRR25" s="771"/>
      <c r="MRS25" s="771"/>
      <c r="MRT25" s="771"/>
      <c r="MRU25" s="771"/>
      <c r="MRV25" s="771"/>
      <c r="MRW25" s="771"/>
      <c r="MRX25" s="771"/>
      <c r="MRY25" s="771"/>
      <c r="MRZ25" s="771"/>
      <c r="MSA25" s="771"/>
      <c r="MSB25" s="771"/>
      <c r="MSC25" s="771"/>
      <c r="MSD25" s="771"/>
      <c r="MSE25" s="771"/>
      <c r="MSF25" s="771"/>
      <c r="MSG25" s="771"/>
      <c r="MSH25" s="771"/>
      <c r="MSI25" s="771"/>
      <c r="MSJ25" s="771"/>
      <c r="MSK25" s="771"/>
      <c r="MSL25" s="771"/>
      <c r="MSM25" s="771"/>
      <c r="MSN25" s="771"/>
      <c r="MSO25" s="771"/>
      <c r="MSP25" s="771"/>
      <c r="MSQ25" s="771"/>
      <c r="MSR25" s="771"/>
      <c r="MSS25" s="771"/>
      <c r="MST25" s="771"/>
      <c r="MSU25" s="771"/>
      <c r="MSV25" s="771"/>
      <c r="MSW25" s="771"/>
      <c r="MSX25" s="771"/>
      <c r="MSY25" s="771"/>
      <c r="MSZ25" s="771"/>
      <c r="MTA25" s="771"/>
      <c r="MTB25" s="771"/>
      <c r="MTC25" s="771"/>
      <c r="MTD25" s="771"/>
      <c r="MTE25" s="771"/>
      <c r="MTF25" s="771"/>
      <c r="MTG25" s="771"/>
      <c r="MTH25" s="771"/>
      <c r="MTI25" s="771"/>
      <c r="MTJ25" s="771"/>
      <c r="MTK25" s="771"/>
      <c r="MTL25" s="771"/>
      <c r="MTM25" s="771"/>
      <c r="MTN25" s="771"/>
      <c r="MTO25" s="771"/>
      <c r="MTP25" s="771"/>
      <c r="MTQ25" s="771"/>
      <c r="MTR25" s="771"/>
      <c r="MTS25" s="771"/>
      <c r="MTT25" s="771"/>
      <c r="MTU25" s="771"/>
      <c r="MTV25" s="771"/>
      <c r="MTW25" s="771"/>
      <c r="MTX25" s="771"/>
      <c r="MTY25" s="771"/>
      <c r="MTZ25" s="771"/>
      <c r="MUA25" s="771"/>
      <c r="MUB25" s="771"/>
      <c r="MUC25" s="771"/>
      <c r="MUD25" s="771"/>
      <c r="MUE25" s="771"/>
      <c r="MUF25" s="771"/>
      <c r="MUG25" s="771"/>
      <c r="MUH25" s="771"/>
      <c r="MUI25" s="771"/>
      <c r="MUJ25" s="771"/>
      <c r="MUK25" s="771"/>
      <c r="MUL25" s="771"/>
      <c r="MUM25" s="771"/>
      <c r="MUN25" s="771"/>
      <c r="MUO25" s="771"/>
      <c r="MUP25" s="771"/>
      <c r="MUQ25" s="771"/>
      <c r="MUR25" s="771"/>
      <c r="MUS25" s="771"/>
      <c r="MUT25" s="771"/>
      <c r="MUU25" s="771"/>
      <c r="MUV25" s="771"/>
      <c r="MUW25" s="771"/>
      <c r="MUX25" s="771"/>
      <c r="MUY25" s="771"/>
      <c r="MUZ25" s="771"/>
      <c r="MVA25" s="771"/>
      <c r="MVB25" s="771"/>
      <c r="MVC25" s="771"/>
      <c r="MVD25" s="771"/>
      <c r="MVE25" s="771"/>
      <c r="MVF25" s="771"/>
      <c r="MVG25" s="771"/>
      <c r="MVH25" s="771"/>
      <c r="MVI25" s="771"/>
      <c r="MVJ25" s="771"/>
      <c r="MVK25" s="771"/>
      <c r="MVL25" s="771"/>
      <c r="MVM25" s="771"/>
      <c r="MVN25" s="771"/>
      <c r="MVO25" s="771"/>
      <c r="MVP25" s="771"/>
      <c r="MVQ25" s="771"/>
      <c r="MVR25" s="771"/>
      <c r="MVS25" s="771"/>
      <c r="MVT25" s="771"/>
      <c r="MVU25" s="771"/>
      <c r="MVV25" s="771"/>
      <c r="MVW25" s="771"/>
      <c r="MVX25" s="771"/>
      <c r="MVY25" s="771"/>
      <c r="MVZ25" s="771"/>
      <c r="MWA25" s="771"/>
      <c r="MWB25" s="771"/>
      <c r="MWC25" s="771"/>
      <c r="MWD25" s="771"/>
      <c r="MWE25" s="771"/>
      <c r="MWF25" s="771"/>
      <c r="MWG25" s="771"/>
      <c r="MWH25" s="771"/>
      <c r="MWI25" s="771"/>
      <c r="MWJ25" s="771"/>
      <c r="MWK25" s="771"/>
      <c r="MWL25" s="771"/>
      <c r="MWM25" s="771"/>
      <c r="MWN25" s="771"/>
      <c r="MWO25" s="771"/>
      <c r="MWP25" s="771"/>
      <c r="MWQ25" s="771"/>
      <c r="MWR25" s="771"/>
      <c r="MWS25" s="771"/>
      <c r="MWT25" s="771"/>
      <c r="MWU25" s="771"/>
      <c r="MWV25" s="771"/>
      <c r="MWW25" s="771"/>
      <c r="MWX25" s="771"/>
      <c r="MWY25" s="771"/>
      <c r="MWZ25" s="771"/>
      <c r="MXA25" s="771"/>
      <c r="MXB25" s="771"/>
      <c r="MXC25" s="771"/>
      <c r="MXD25" s="771"/>
      <c r="MXE25" s="771"/>
      <c r="MXF25" s="771"/>
      <c r="MXG25" s="771"/>
      <c r="MXH25" s="771"/>
      <c r="MXI25" s="771"/>
      <c r="MXJ25" s="771"/>
      <c r="MXK25" s="771"/>
      <c r="MXL25" s="771"/>
      <c r="MXM25" s="771"/>
      <c r="MXN25" s="771"/>
      <c r="MXO25" s="771"/>
      <c r="MXP25" s="771"/>
      <c r="MXQ25" s="771"/>
      <c r="MXR25" s="771"/>
      <c r="MXS25" s="771"/>
      <c r="MXT25" s="771"/>
      <c r="MXU25" s="771"/>
      <c r="MXV25" s="771"/>
      <c r="MXW25" s="771"/>
      <c r="MXX25" s="771"/>
      <c r="MXY25" s="771"/>
      <c r="MXZ25" s="771"/>
      <c r="MYA25" s="771"/>
      <c r="MYB25" s="771"/>
      <c r="MYC25" s="771"/>
      <c r="MYD25" s="771"/>
      <c r="MYE25" s="771"/>
      <c r="MYF25" s="771"/>
      <c r="MYG25" s="771"/>
      <c r="MYH25" s="771"/>
      <c r="MYI25" s="771"/>
      <c r="MYJ25" s="771"/>
      <c r="MYK25" s="771"/>
      <c r="MYL25" s="771"/>
      <c r="MYM25" s="771"/>
      <c r="MYN25" s="771"/>
      <c r="MYO25" s="771"/>
      <c r="MYP25" s="771"/>
      <c r="MYQ25" s="771"/>
      <c r="MYR25" s="771"/>
      <c r="MYS25" s="771"/>
      <c r="MYT25" s="771"/>
      <c r="MYU25" s="771"/>
      <c r="MYV25" s="771"/>
      <c r="MYW25" s="771"/>
      <c r="MYX25" s="771"/>
      <c r="MYY25" s="771"/>
      <c r="MYZ25" s="771"/>
      <c r="MZA25" s="771"/>
      <c r="MZB25" s="771"/>
      <c r="MZC25" s="771"/>
      <c r="MZD25" s="771"/>
      <c r="MZE25" s="771"/>
      <c r="MZF25" s="771"/>
      <c r="MZG25" s="771"/>
      <c r="MZH25" s="771"/>
      <c r="MZI25" s="771"/>
      <c r="MZJ25" s="771"/>
      <c r="MZK25" s="771"/>
      <c r="MZL25" s="771"/>
      <c r="MZM25" s="771"/>
      <c r="MZN25" s="771"/>
      <c r="MZO25" s="771"/>
      <c r="MZP25" s="771"/>
      <c r="MZQ25" s="771"/>
      <c r="MZR25" s="771"/>
      <c r="MZS25" s="771"/>
      <c r="MZT25" s="771"/>
      <c r="MZU25" s="771"/>
      <c r="MZV25" s="771"/>
      <c r="MZW25" s="771"/>
      <c r="MZX25" s="771"/>
      <c r="MZY25" s="771"/>
      <c r="MZZ25" s="771"/>
      <c r="NAA25" s="771"/>
      <c r="NAB25" s="771"/>
      <c r="NAC25" s="771"/>
      <c r="NAD25" s="771"/>
      <c r="NAE25" s="771"/>
      <c r="NAF25" s="771"/>
      <c r="NAG25" s="771"/>
      <c r="NAH25" s="771"/>
      <c r="NAI25" s="771"/>
      <c r="NAJ25" s="771"/>
      <c r="NAK25" s="771"/>
      <c r="NAL25" s="771"/>
      <c r="NAM25" s="771"/>
      <c r="NAN25" s="771"/>
      <c r="NAO25" s="771"/>
      <c r="NAP25" s="771"/>
      <c r="NAQ25" s="771"/>
      <c r="NAR25" s="771"/>
      <c r="NAS25" s="771"/>
      <c r="NAT25" s="771"/>
      <c r="NAU25" s="771"/>
      <c r="NAV25" s="771"/>
      <c r="NAW25" s="771"/>
      <c r="NAX25" s="771"/>
      <c r="NAY25" s="771"/>
      <c r="NAZ25" s="771"/>
      <c r="NBA25" s="771"/>
      <c r="NBB25" s="771"/>
      <c r="NBC25" s="771"/>
      <c r="NBD25" s="771"/>
      <c r="NBE25" s="771"/>
      <c r="NBF25" s="771"/>
      <c r="NBG25" s="771"/>
      <c r="NBH25" s="771"/>
      <c r="NBI25" s="771"/>
      <c r="NBJ25" s="771"/>
      <c r="NBK25" s="771"/>
      <c r="NBL25" s="771"/>
      <c r="NBM25" s="771"/>
      <c r="NBN25" s="771"/>
      <c r="NBO25" s="771"/>
      <c r="NBP25" s="771"/>
      <c r="NBQ25" s="771"/>
      <c r="NBR25" s="771"/>
      <c r="NBS25" s="771"/>
      <c r="NBT25" s="771"/>
      <c r="NBU25" s="771"/>
      <c r="NBV25" s="771"/>
      <c r="NBW25" s="771"/>
      <c r="NBX25" s="771"/>
      <c r="NBY25" s="771"/>
      <c r="NBZ25" s="771"/>
      <c r="NCA25" s="771"/>
      <c r="NCB25" s="771"/>
      <c r="NCC25" s="771"/>
      <c r="NCD25" s="771"/>
      <c r="NCE25" s="771"/>
      <c r="NCF25" s="771"/>
      <c r="NCG25" s="771"/>
      <c r="NCH25" s="771"/>
      <c r="NCI25" s="771"/>
      <c r="NCJ25" s="771"/>
      <c r="NCK25" s="771"/>
      <c r="NCL25" s="771"/>
      <c r="NCM25" s="771"/>
      <c r="NCN25" s="771"/>
      <c r="NCO25" s="771"/>
      <c r="NCP25" s="771"/>
      <c r="NCQ25" s="771"/>
      <c r="NCR25" s="771"/>
      <c r="NCS25" s="771"/>
      <c r="NCT25" s="771"/>
      <c r="NCU25" s="771"/>
      <c r="NCV25" s="771"/>
      <c r="NCW25" s="771"/>
      <c r="NCX25" s="771"/>
      <c r="NCY25" s="771"/>
      <c r="NCZ25" s="771"/>
      <c r="NDA25" s="771"/>
      <c r="NDB25" s="771"/>
      <c r="NDC25" s="771"/>
      <c r="NDD25" s="771"/>
      <c r="NDE25" s="771"/>
      <c r="NDF25" s="771"/>
      <c r="NDG25" s="771"/>
      <c r="NDH25" s="771"/>
      <c r="NDI25" s="771"/>
      <c r="NDJ25" s="771"/>
      <c r="NDK25" s="771"/>
      <c r="NDL25" s="771"/>
      <c r="NDM25" s="771"/>
      <c r="NDN25" s="771"/>
      <c r="NDO25" s="771"/>
      <c r="NDP25" s="771"/>
      <c r="NDQ25" s="771"/>
      <c r="NDR25" s="771"/>
      <c r="NDS25" s="771"/>
      <c r="NDT25" s="771"/>
      <c r="NDU25" s="771"/>
      <c r="NDV25" s="771"/>
      <c r="NDW25" s="771"/>
      <c r="NDX25" s="771"/>
      <c r="NDY25" s="771"/>
      <c r="NDZ25" s="771"/>
      <c r="NEA25" s="771"/>
      <c r="NEB25" s="771"/>
      <c r="NEC25" s="771"/>
      <c r="NED25" s="771"/>
      <c r="NEE25" s="771"/>
      <c r="NEF25" s="771"/>
      <c r="NEG25" s="771"/>
      <c r="NEH25" s="771"/>
      <c r="NEI25" s="771"/>
      <c r="NEJ25" s="771"/>
      <c r="NEK25" s="771"/>
      <c r="NEL25" s="771"/>
      <c r="NEM25" s="771"/>
      <c r="NEN25" s="771"/>
      <c r="NEO25" s="771"/>
      <c r="NEP25" s="771"/>
      <c r="NEQ25" s="771"/>
      <c r="NER25" s="771"/>
      <c r="NES25" s="771"/>
      <c r="NET25" s="771"/>
      <c r="NEU25" s="771"/>
      <c r="NEV25" s="771"/>
      <c r="NEW25" s="771"/>
      <c r="NEX25" s="771"/>
      <c r="NEY25" s="771"/>
      <c r="NEZ25" s="771"/>
      <c r="NFA25" s="771"/>
      <c r="NFB25" s="771"/>
      <c r="NFC25" s="771"/>
      <c r="NFD25" s="771"/>
      <c r="NFE25" s="771"/>
      <c r="NFF25" s="771"/>
      <c r="NFG25" s="771"/>
      <c r="NFH25" s="771"/>
      <c r="NFI25" s="771"/>
      <c r="NFJ25" s="771"/>
      <c r="NFK25" s="771"/>
      <c r="NFL25" s="771"/>
      <c r="NFM25" s="771"/>
      <c r="NFN25" s="771"/>
      <c r="NFO25" s="771"/>
      <c r="NFP25" s="771"/>
      <c r="NFQ25" s="771"/>
      <c r="NFR25" s="771"/>
      <c r="NFS25" s="771"/>
      <c r="NFT25" s="771"/>
      <c r="NFU25" s="771"/>
      <c r="NFV25" s="771"/>
      <c r="NFW25" s="771"/>
      <c r="NFX25" s="771"/>
      <c r="NFY25" s="771"/>
      <c r="NFZ25" s="771"/>
      <c r="NGA25" s="771"/>
      <c r="NGB25" s="771"/>
      <c r="NGC25" s="771"/>
      <c r="NGD25" s="771"/>
      <c r="NGE25" s="771"/>
      <c r="NGF25" s="771"/>
      <c r="NGG25" s="771"/>
      <c r="NGH25" s="771"/>
      <c r="NGI25" s="771"/>
      <c r="NGJ25" s="771"/>
      <c r="NGK25" s="771"/>
      <c r="NGL25" s="771"/>
      <c r="NGM25" s="771"/>
      <c r="NGN25" s="771"/>
      <c r="NGO25" s="771"/>
      <c r="NGP25" s="771"/>
      <c r="NGQ25" s="771"/>
      <c r="NGR25" s="771"/>
      <c r="NGS25" s="771"/>
      <c r="NGT25" s="771"/>
      <c r="NGU25" s="771"/>
      <c r="NGV25" s="771"/>
      <c r="NGW25" s="771"/>
      <c r="NGX25" s="771"/>
      <c r="NGY25" s="771"/>
      <c r="NGZ25" s="771"/>
      <c r="NHA25" s="771"/>
      <c r="NHB25" s="771"/>
      <c r="NHC25" s="771"/>
      <c r="NHD25" s="771"/>
      <c r="NHE25" s="771"/>
      <c r="NHF25" s="771"/>
      <c r="NHG25" s="771"/>
      <c r="NHH25" s="771"/>
      <c r="NHI25" s="771"/>
      <c r="NHJ25" s="771"/>
      <c r="NHK25" s="771"/>
      <c r="NHL25" s="771"/>
      <c r="NHM25" s="771"/>
      <c r="NHN25" s="771"/>
      <c r="NHO25" s="771"/>
      <c r="NHP25" s="771"/>
      <c r="NHQ25" s="771"/>
      <c r="NHR25" s="771"/>
      <c r="NHS25" s="771"/>
      <c r="NHT25" s="771"/>
      <c r="NHU25" s="771"/>
      <c r="NHV25" s="771"/>
      <c r="NHW25" s="771"/>
      <c r="NHX25" s="771"/>
      <c r="NHY25" s="771"/>
      <c r="NHZ25" s="771"/>
      <c r="NIA25" s="771"/>
      <c r="NIB25" s="771"/>
      <c r="NIC25" s="771"/>
      <c r="NID25" s="771"/>
      <c r="NIE25" s="771"/>
      <c r="NIF25" s="771"/>
      <c r="NIG25" s="771"/>
      <c r="NIH25" s="771"/>
      <c r="NII25" s="771"/>
      <c r="NIJ25" s="771"/>
      <c r="NIK25" s="771"/>
      <c r="NIL25" s="771"/>
      <c r="NIM25" s="771"/>
      <c r="NIN25" s="771"/>
      <c r="NIO25" s="771"/>
      <c r="NIP25" s="771"/>
      <c r="NIQ25" s="771"/>
      <c r="NIR25" s="771"/>
      <c r="NIS25" s="771"/>
      <c r="NIT25" s="771"/>
      <c r="NIU25" s="771"/>
      <c r="NIV25" s="771"/>
      <c r="NIW25" s="771"/>
      <c r="NIX25" s="771"/>
      <c r="NIY25" s="771"/>
      <c r="NIZ25" s="771"/>
      <c r="NJA25" s="771"/>
      <c r="NJB25" s="771"/>
      <c r="NJC25" s="771"/>
      <c r="NJD25" s="771"/>
      <c r="NJE25" s="771"/>
      <c r="NJF25" s="771"/>
      <c r="NJG25" s="771"/>
      <c r="NJH25" s="771"/>
      <c r="NJI25" s="771"/>
      <c r="NJJ25" s="771"/>
      <c r="NJK25" s="771"/>
      <c r="NJL25" s="771"/>
      <c r="NJM25" s="771"/>
      <c r="NJN25" s="771"/>
      <c r="NJO25" s="771"/>
      <c r="NJP25" s="771"/>
      <c r="NJQ25" s="771"/>
      <c r="NJR25" s="771"/>
      <c r="NJS25" s="771"/>
      <c r="NJT25" s="771"/>
      <c r="NJU25" s="771"/>
      <c r="NJV25" s="771"/>
      <c r="NJW25" s="771"/>
      <c r="NJX25" s="771"/>
      <c r="NJY25" s="771"/>
      <c r="NJZ25" s="771"/>
      <c r="NKA25" s="771"/>
      <c r="NKB25" s="771"/>
      <c r="NKC25" s="771"/>
      <c r="NKD25" s="771"/>
      <c r="NKE25" s="771"/>
      <c r="NKF25" s="771"/>
      <c r="NKG25" s="771"/>
      <c r="NKH25" s="771"/>
      <c r="NKI25" s="771"/>
      <c r="NKJ25" s="771"/>
      <c r="NKK25" s="771"/>
      <c r="NKL25" s="771"/>
      <c r="NKM25" s="771"/>
      <c r="NKN25" s="771"/>
      <c r="NKO25" s="771"/>
      <c r="NKP25" s="771"/>
      <c r="NKQ25" s="771"/>
      <c r="NKR25" s="771"/>
      <c r="NKS25" s="771"/>
      <c r="NKT25" s="771"/>
      <c r="NKU25" s="771"/>
      <c r="NKV25" s="771"/>
      <c r="NKW25" s="771"/>
      <c r="NKX25" s="771"/>
      <c r="NKY25" s="771"/>
      <c r="NKZ25" s="771"/>
      <c r="NLA25" s="771"/>
      <c r="NLB25" s="771"/>
      <c r="NLC25" s="771"/>
      <c r="NLD25" s="771"/>
      <c r="NLE25" s="771"/>
      <c r="NLF25" s="771"/>
      <c r="NLG25" s="771"/>
      <c r="NLH25" s="771"/>
      <c r="NLI25" s="771"/>
      <c r="NLJ25" s="771"/>
      <c r="NLK25" s="771"/>
      <c r="NLL25" s="771"/>
      <c r="NLM25" s="771"/>
      <c r="NLN25" s="771"/>
      <c r="NLO25" s="771"/>
      <c r="NLP25" s="771"/>
      <c r="NLQ25" s="771"/>
      <c r="NLR25" s="771"/>
      <c r="NLS25" s="771"/>
      <c r="NLT25" s="771"/>
      <c r="NLU25" s="771"/>
      <c r="NLV25" s="771"/>
      <c r="NLW25" s="771"/>
      <c r="NLX25" s="771"/>
      <c r="NLY25" s="771"/>
      <c r="NLZ25" s="771"/>
      <c r="NMA25" s="771"/>
      <c r="NMB25" s="771"/>
      <c r="NMC25" s="771"/>
      <c r="NMD25" s="771"/>
      <c r="NME25" s="771"/>
      <c r="NMF25" s="771"/>
      <c r="NMG25" s="771"/>
      <c r="NMH25" s="771"/>
      <c r="NMI25" s="771"/>
      <c r="NMJ25" s="771"/>
      <c r="NMK25" s="771"/>
      <c r="NML25" s="771"/>
      <c r="NMM25" s="771"/>
      <c r="NMN25" s="771"/>
      <c r="NMO25" s="771"/>
      <c r="NMP25" s="771"/>
      <c r="NMQ25" s="771"/>
      <c r="NMR25" s="771"/>
      <c r="NMS25" s="771"/>
      <c r="NMT25" s="771"/>
      <c r="NMU25" s="771"/>
      <c r="NMV25" s="771"/>
      <c r="NMW25" s="771"/>
      <c r="NMX25" s="771"/>
      <c r="NMY25" s="771"/>
      <c r="NMZ25" s="771"/>
      <c r="NNA25" s="771"/>
      <c r="NNB25" s="771"/>
      <c r="NNC25" s="771"/>
      <c r="NND25" s="771"/>
      <c r="NNE25" s="771"/>
      <c r="NNF25" s="771"/>
      <c r="NNG25" s="771"/>
      <c r="NNH25" s="771"/>
      <c r="NNI25" s="771"/>
      <c r="NNJ25" s="771"/>
      <c r="NNK25" s="771"/>
      <c r="NNL25" s="771"/>
      <c r="NNM25" s="771"/>
      <c r="NNN25" s="771"/>
      <c r="NNO25" s="771"/>
      <c r="NNP25" s="771"/>
      <c r="NNQ25" s="771"/>
      <c r="NNR25" s="771"/>
      <c r="NNS25" s="771"/>
      <c r="NNT25" s="771"/>
      <c r="NNU25" s="771"/>
      <c r="NNV25" s="771"/>
      <c r="NNW25" s="771"/>
      <c r="NNX25" s="771"/>
      <c r="NNY25" s="771"/>
      <c r="NNZ25" s="771"/>
      <c r="NOA25" s="771"/>
      <c r="NOB25" s="771"/>
      <c r="NOC25" s="771"/>
      <c r="NOD25" s="771"/>
      <c r="NOE25" s="771"/>
      <c r="NOF25" s="771"/>
      <c r="NOG25" s="771"/>
      <c r="NOH25" s="771"/>
      <c r="NOI25" s="771"/>
      <c r="NOJ25" s="771"/>
      <c r="NOK25" s="771"/>
      <c r="NOL25" s="771"/>
      <c r="NOM25" s="771"/>
      <c r="NON25" s="771"/>
      <c r="NOO25" s="771"/>
      <c r="NOP25" s="771"/>
      <c r="NOQ25" s="771"/>
      <c r="NOR25" s="771"/>
      <c r="NOS25" s="771"/>
      <c r="NOT25" s="771"/>
      <c r="NOU25" s="771"/>
      <c r="NOV25" s="771"/>
      <c r="NOW25" s="771"/>
      <c r="NOX25" s="771"/>
      <c r="NOY25" s="771"/>
      <c r="NOZ25" s="771"/>
      <c r="NPA25" s="771"/>
      <c r="NPB25" s="771"/>
      <c r="NPC25" s="771"/>
      <c r="NPD25" s="771"/>
      <c r="NPE25" s="771"/>
      <c r="NPF25" s="771"/>
      <c r="NPG25" s="771"/>
      <c r="NPH25" s="771"/>
      <c r="NPI25" s="771"/>
      <c r="NPJ25" s="771"/>
      <c r="NPK25" s="771"/>
      <c r="NPL25" s="771"/>
      <c r="NPM25" s="771"/>
      <c r="NPN25" s="771"/>
      <c r="NPO25" s="771"/>
      <c r="NPP25" s="771"/>
      <c r="NPQ25" s="771"/>
      <c r="NPR25" s="771"/>
      <c r="NPS25" s="771"/>
      <c r="NPT25" s="771"/>
      <c r="NPU25" s="771"/>
      <c r="NPV25" s="771"/>
      <c r="NPW25" s="771"/>
      <c r="NPX25" s="771"/>
      <c r="NPY25" s="771"/>
      <c r="NPZ25" s="771"/>
      <c r="NQA25" s="771"/>
      <c r="NQB25" s="771"/>
      <c r="NQC25" s="771"/>
      <c r="NQD25" s="771"/>
      <c r="NQE25" s="771"/>
      <c r="NQF25" s="771"/>
      <c r="NQG25" s="771"/>
      <c r="NQH25" s="771"/>
      <c r="NQI25" s="771"/>
      <c r="NQJ25" s="771"/>
      <c r="NQK25" s="771"/>
      <c r="NQL25" s="771"/>
      <c r="NQM25" s="771"/>
      <c r="NQN25" s="771"/>
      <c r="NQO25" s="771"/>
      <c r="NQP25" s="771"/>
      <c r="NQQ25" s="771"/>
      <c r="NQR25" s="771"/>
      <c r="NQS25" s="771"/>
      <c r="NQT25" s="771"/>
      <c r="NQU25" s="771"/>
      <c r="NQV25" s="771"/>
      <c r="NQW25" s="771"/>
      <c r="NQX25" s="771"/>
      <c r="NQY25" s="771"/>
      <c r="NQZ25" s="771"/>
      <c r="NRA25" s="771"/>
      <c r="NRB25" s="771"/>
      <c r="NRC25" s="771"/>
      <c r="NRD25" s="771"/>
      <c r="NRE25" s="771"/>
      <c r="NRF25" s="771"/>
      <c r="NRG25" s="771"/>
      <c r="NRH25" s="771"/>
      <c r="NRI25" s="771"/>
      <c r="NRJ25" s="771"/>
      <c r="NRK25" s="771"/>
      <c r="NRL25" s="771"/>
      <c r="NRM25" s="771"/>
      <c r="NRN25" s="771"/>
      <c r="NRO25" s="771"/>
      <c r="NRP25" s="771"/>
      <c r="NRQ25" s="771"/>
      <c r="NRR25" s="771"/>
      <c r="NRS25" s="771"/>
      <c r="NRT25" s="771"/>
      <c r="NRU25" s="771"/>
      <c r="NRV25" s="771"/>
      <c r="NRW25" s="771"/>
      <c r="NRX25" s="771"/>
      <c r="NRY25" s="771"/>
      <c r="NRZ25" s="771"/>
      <c r="NSA25" s="771"/>
      <c r="NSB25" s="771"/>
      <c r="NSC25" s="771"/>
      <c r="NSD25" s="771"/>
      <c r="NSE25" s="771"/>
      <c r="NSF25" s="771"/>
      <c r="NSG25" s="771"/>
      <c r="NSH25" s="771"/>
      <c r="NSI25" s="771"/>
      <c r="NSJ25" s="771"/>
      <c r="NSK25" s="771"/>
      <c r="NSL25" s="771"/>
      <c r="NSM25" s="771"/>
      <c r="NSN25" s="771"/>
      <c r="NSO25" s="771"/>
      <c r="NSP25" s="771"/>
      <c r="NSQ25" s="771"/>
      <c r="NSR25" s="771"/>
      <c r="NSS25" s="771"/>
      <c r="NST25" s="771"/>
      <c r="NSU25" s="771"/>
      <c r="NSV25" s="771"/>
      <c r="NSW25" s="771"/>
      <c r="NSX25" s="771"/>
      <c r="NSY25" s="771"/>
      <c r="NSZ25" s="771"/>
      <c r="NTA25" s="771"/>
      <c r="NTB25" s="771"/>
      <c r="NTC25" s="771"/>
      <c r="NTD25" s="771"/>
      <c r="NTE25" s="771"/>
      <c r="NTF25" s="771"/>
      <c r="NTG25" s="771"/>
      <c r="NTH25" s="771"/>
      <c r="NTI25" s="771"/>
      <c r="NTJ25" s="771"/>
      <c r="NTK25" s="771"/>
      <c r="NTL25" s="771"/>
      <c r="NTM25" s="771"/>
      <c r="NTN25" s="771"/>
      <c r="NTO25" s="771"/>
      <c r="NTP25" s="771"/>
      <c r="NTQ25" s="771"/>
      <c r="NTR25" s="771"/>
      <c r="NTS25" s="771"/>
      <c r="NTT25" s="771"/>
      <c r="NTU25" s="771"/>
      <c r="NTV25" s="771"/>
      <c r="NTW25" s="771"/>
      <c r="NTX25" s="771"/>
      <c r="NTY25" s="771"/>
      <c r="NTZ25" s="771"/>
      <c r="NUA25" s="771"/>
      <c r="NUB25" s="771"/>
      <c r="NUC25" s="771"/>
      <c r="NUD25" s="771"/>
      <c r="NUE25" s="771"/>
      <c r="NUF25" s="771"/>
      <c r="NUG25" s="771"/>
      <c r="NUH25" s="771"/>
      <c r="NUI25" s="771"/>
      <c r="NUJ25" s="771"/>
      <c r="NUK25" s="771"/>
      <c r="NUL25" s="771"/>
      <c r="NUM25" s="771"/>
      <c r="NUN25" s="771"/>
      <c r="NUO25" s="771"/>
      <c r="NUP25" s="771"/>
      <c r="NUQ25" s="771"/>
      <c r="NUR25" s="771"/>
      <c r="NUS25" s="771"/>
      <c r="NUT25" s="771"/>
      <c r="NUU25" s="771"/>
      <c r="NUV25" s="771"/>
      <c r="NUW25" s="771"/>
      <c r="NUX25" s="771"/>
      <c r="NUY25" s="771"/>
      <c r="NUZ25" s="771"/>
      <c r="NVA25" s="771"/>
      <c r="NVB25" s="771"/>
      <c r="NVC25" s="771"/>
      <c r="NVD25" s="771"/>
      <c r="NVE25" s="771"/>
      <c r="NVF25" s="771"/>
      <c r="NVG25" s="771"/>
      <c r="NVH25" s="771"/>
      <c r="NVI25" s="771"/>
      <c r="NVJ25" s="771"/>
      <c r="NVK25" s="771"/>
      <c r="NVL25" s="771"/>
      <c r="NVM25" s="771"/>
      <c r="NVN25" s="771"/>
      <c r="NVO25" s="771"/>
      <c r="NVP25" s="771"/>
      <c r="NVQ25" s="771"/>
      <c r="NVR25" s="771"/>
      <c r="NVS25" s="771"/>
      <c r="NVT25" s="771"/>
      <c r="NVU25" s="771"/>
      <c r="NVV25" s="771"/>
      <c r="NVW25" s="771"/>
      <c r="NVX25" s="771"/>
      <c r="NVY25" s="771"/>
      <c r="NVZ25" s="771"/>
      <c r="NWA25" s="771"/>
      <c r="NWB25" s="771"/>
      <c r="NWC25" s="771"/>
      <c r="NWD25" s="771"/>
      <c r="NWE25" s="771"/>
      <c r="NWF25" s="771"/>
      <c r="NWG25" s="771"/>
      <c r="NWH25" s="771"/>
      <c r="NWI25" s="771"/>
      <c r="NWJ25" s="771"/>
      <c r="NWK25" s="771"/>
      <c r="NWL25" s="771"/>
      <c r="NWM25" s="771"/>
      <c r="NWN25" s="771"/>
      <c r="NWO25" s="771"/>
      <c r="NWP25" s="771"/>
      <c r="NWQ25" s="771"/>
      <c r="NWR25" s="771"/>
      <c r="NWS25" s="771"/>
      <c r="NWT25" s="771"/>
      <c r="NWU25" s="771"/>
      <c r="NWV25" s="771"/>
      <c r="NWW25" s="771"/>
      <c r="NWX25" s="771"/>
      <c r="NWY25" s="771"/>
      <c r="NWZ25" s="771"/>
      <c r="NXA25" s="771"/>
      <c r="NXB25" s="771"/>
      <c r="NXC25" s="771"/>
      <c r="NXD25" s="771"/>
      <c r="NXE25" s="771"/>
      <c r="NXF25" s="771"/>
      <c r="NXG25" s="771"/>
      <c r="NXH25" s="771"/>
      <c r="NXI25" s="771"/>
      <c r="NXJ25" s="771"/>
      <c r="NXK25" s="771"/>
      <c r="NXL25" s="771"/>
      <c r="NXM25" s="771"/>
      <c r="NXN25" s="771"/>
      <c r="NXO25" s="771"/>
      <c r="NXP25" s="771"/>
      <c r="NXQ25" s="771"/>
      <c r="NXR25" s="771"/>
      <c r="NXS25" s="771"/>
      <c r="NXT25" s="771"/>
      <c r="NXU25" s="771"/>
      <c r="NXV25" s="771"/>
      <c r="NXW25" s="771"/>
      <c r="NXX25" s="771"/>
      <c r="NXY25" s="771"/>
      <c r="NXZ25" s="771"/>
      <c r="NYA25" s="771"/>
      <c r="NYB25" s="771"/>
      <c r="NYC25" s="771"/>
      <c r="NYD25" s="771"/>
      <c r="NYE25" s="771"/>
      <c r="NYF25" s="771"/>
      <c r="NYG25" s="771"/>
      <c r="NYH25" s="771"/>
      <c r="NYI25" s="771"/>
      <c r="NYJ25" s="771"/>
      <c r="NYK25" s="771"/>
      <c r="NYL25" s="771"/>
      <c r="NYM25" s="771"/>
      <c r="NYN25" s="771"/>
      <c r="NYO25" s="771"/>
      <c r="NYP25" s="771"/>
      <c r="NYQ25" s="771"/>
      <c r="NYR25" s="771"/>
      <c r="NYS25" s="771"/>
      <c r="NYT25" s="771"/>
      <c r="NYU25" s="771"/>
      <c r="NYV25" s="771"/>
      <c r="NYW25" s="771"/>
      <c r="NYX25" s="771"/>
      <c r="NYY25" s="771"/>
      <c r="NYZ25" s="771"/>
      <c r="NZA25" s="771"/>
      <c r="NZB25" s="771"/>
      <c r="NZC25" s="771"/>
      <c r="NZD25" s="771"/>
      <c r="NZE25" s="771"/>
      <c r="NZF25" s="771"/>
      <c r="NZG25" s="771"/>
      <c r="NZH25" s="771"/>
      <c r="NZI25" s="771"/>
      <c r="NZJ25" s="771"/>
      <c r="NZK25" s="771"/>
      <c r="NZL25" s="771"/>
      <c r="NZM25" s="771"/>
      <c r="NZN25" s="771"/>
      <c r="NZO25" s="771"/>
      <c r="NZP25" s="771"/>
      <c r="NZQ25" s="771"/>
      <c r="NZR25" s="771"/>
      <c r="NZS25" s="771"/>
      <c r="NZT25" s="771"/>
      <c r="NZU25" s="771"/>
      <c r="NZV25" s="771"/>
      <c r="NZW25" s="771"/>
      <c r="NZX25" s="771"/>
      <c r="NZY25" s="771"/>
      <c r="NZZ25" s="771"/>
      <c r="OAA25" s="771"/>
      <c r="OAB25" s="771"/>
      <c r="OAC25" s="771"/>
      <c r="OAD25" s="771"/>
      <c r="OAE25" s="771"/>
      <c r="OAF25" s="771"/>
      <c r="OAG25" s="771"/>
      <c r="OAH25" s="771"/>
      <c r="OAI25" s="771"/>
      <c r="OAJ25" s="771"/>
      <c r="OAK25" s="771"/>
      <c r="OAL25" s="771"/>
      <c r="OAM25" s="771"/>
      <c r="OAN25" s="771"/>
      <c r="OAO25" s="771"/>
      <c r="OAP25" s="771"/>
      <c r="OAQ25" s="771"/>
      <c r="OAR25" s="771"/>
      <c r="OAS25" s="771"/>
      <c r="OAT25" s="771"/>
      <c r="OAU25" s="771"/>
      <c r="OAV25" s="771"/>
      <c r="OAW25" s="771"/>
      <c r="OAX25" s="771"/>
      <c r="OAY25" s="771"/>
      <c r="OAZ25" s="771"/>
      <c r="OBA25" s="771"/>
      <c r="OBB25" s="771"/>
      <c r="OBC25" s="771"/>
      <c r="OBD25" s="771"/>
      <c r="OBE25" s="771"/>
      <c r="OBF25" s="771"/>
      <c r="OBG25" s="771"/>
      <c r="OBH25" s="771"/>
      <c r="OBI25" s="771"/>
      <c r="OBJ25" s="771"/>
      <c r="OBK25" s="771"/>
      <c r="OBL25" s="771"/>
      <c r="OBM25" s="771"/>
      <c r="OBN25" s="771"/>
      <c r="OBO25" s="771"/>
      <c r="OBP25" s="771"/>
      <c r="OBQ25" s="771"/>
      <c r="OBR25" s="771"/>
      <c r="OBS25" s="771"/>
      <c r="OBT25" s="771"/>
      <c r="OBU25" s="771"/>
      <c r="OBV25" s="771"/>
      <c r="OBW25" s="771"/>
      <c r="OBX25" s="771"/>
      <c r="OBY25" s="771"/>
      <c r="OBZ25" s="771"/>
      <c r="OCA25" s="771"/>
      <c r="OCB25" s="771"/>
      <c r="OCC25" s="771"/>
      <c r="OCD25" s="771"/>
      <c r="OCE25" s="771"/>
      <c r="OCF25" s="771"/>
      <c r="OCG25" s="771"/>
      <c r="OCH25" s="771"/>
      <c r="OCI25" s="771"/>
      <c r="OCJ25" s="771"/>
      <c r="OCK25" s="771"/>
      <c r="OCL25" s="771"/>
      <c r="OCM25" s="771"/>
      <c r="OCN25" s="771"/>
      <c r="OCO25" s="771"/>
      <c r="OCP25" s="771"/>
      <c r="OCQ25" s="771"/>
      <c r="OCR25" s="771"/>
      <c r="OCS25" s="771"/>
      <c r="OCT25" s="771"/>
      <c r="OCU25" s="771"/>
      <c r="OCV25" s="771"/>
      <c r="OCW25" s="771"/>
      <c r="OCX25" s="771"/>
      <c r="OCY25" s="771"/>
      <c r="OCZ25" s="771"/>
      <c r="ODA25" s="771"/>
      <c r="ODB25" s="771"/>
      <c r="ODC25" s="771"/>
      <c r="ODD25" s="771"/>
      <c r="ODE25" s="771"/>
      <c r="ODF25" s="771"/>
      <c r="ODG25" s="771"/>
      <c r="ODH25" s="771"/>
      <c r="ODI25" s="771"/>
      <c r="ODJ25" s="771"/>
      <c r="ODK25" s="771"/>
      <c r="ODL25" s="771"/>
      <c r="ODM25" s="771"/>
      <c r="ODN25" s="771"/>
      <c r="ODO25" s="771"/>
      <c r="ODP25" s="771"/>
      <c r="ODQ25" s="771"/>
      <c r="ODR25" s="771"/>
      <c r="ODS25" s="771"/>
      <c r="ODT25" s="771"/>
      <c r="ODU25" s="771"/>
      <c r="ODV25" s="771"/>
      <c r="ODW25" s="771"/>
      <c r="ODX25" s="771"/>
      <c r="ODY25" s="771"/>
      <c r="ODZ25" s="771"/>
      <c r="OEA25" s="771"/>
      <c r="OEB25" s="771"/>
      <c r="OEC25" s="771"/>
      <c r="OED25" s="771"/>
      <c r="OEE25" s="771"/>
      <c r="OEF25" s="771"/>
      <c r="OEG25" s="771"/>
      <c r="OEH25" s="771"/>
      <c r="OEI25" s="771"/>
      <c r="OEJ25" s="771"/>
      <c r="OEK25" s="771"/>
      <c r="OEL25" s="771"/>
      <c r="OEM25" s="771"/>
      <c r="OEN25" s="771"/>
      <c r="OEO25" s="771"/>
      <c r="OEP25" s="771"/>
      <c r="OEQ25" s="771"/>
      <c r="OER25" s="771"/>
      <c r="OES25" s="771"/>
      <c r="OET25" s="771"/>
      <c r="OEU25" s="771"/>
      <c r="OEV25" s="771"/>
      <c r="OEW25" s="771"/>
      <c r="OEX25" s="771"/>
      <c r="OEY25" s="771"/>
      <c r="OEZ25" s="771"/>
      <c r="OFA25" s="771"/>
      <c r="OFB25" s="771"/>
      <c r="OFC25" s="771"/>
      <c r="OFD25" s="771"/>
      <c r="OFE25" s="771"/>
      <c r="OFF25" s="771"/>
      <c r="OFG25" s="771"/>
      <c r="OFH25" s="771"/>
      <c r="OFI25" s="771"/>
      <c r="OFJ25" s="771"/>
      <c r="OFK25" s="771"/>
      <c r="OFL25" s="771"/>
      <c r="OFM25" s="771"/>
      <c r="OFN25" s="771"/>
      <c r="OFO25" s="771"/>
      <c r="OFP25" s="771"/>
      <c r="OFQ25" s="771"/>
      <c r="OFR25" s="771"/>
      <c r="OFS25" s="771"/>
      <c r="OFT25" s="771"/>
      <c r="OFU25" s="771"/>
      <c r="OFV25" s="771"/>
      <c r="OFW25" s="771"/>
      <c r="OFX25" s="771"/>
      <c r="OFY25" s="771"/>
      <c r="OFZ25" s="771"/>
      <c r="OGA25" s="771"/>
      <c r="OGB25" s="771"/>
      <c r="OGC25" s="771"/>
      <c r="OGD25" s="771"/>
      <c r="OGE25" s="771"/>
      <c r="OGF25" s="771"/>
      <c r="OGG25" s="771"/>
      <c r="OGH25" s="771"/>
      <c r="OGI25" s="771"/>
      <c r="OGJ25" s="771"/>
      <c r="OGK25" s="771"/>
      <c r="OGL25" s="771"/>
      <c r="OGM25" s="771"/>
      <c r="OGN25" s="771"/>
      <c r="OGO25" s="771"/>
      <c r="OGP25" s="771"/>
      <c r="OGQ25" s="771"/>
      <c r="OGR25" s="771"/>
      <c r="OGS25" s="771"/>
      <c r="OGT25" s="771"/>
      <c r="OGU25" s="771"/>
      <c r="OGV25" s="771"/>
      <c r="OGW25" s="771"/>
      <c r="OGX25" s="771"/>
      <c r="OGY25" s="771"/>
      <c r="OGZ25" s="771"/>
      <c r="OHA25" s="771"/>
      <c r="OHB25" s="771"/>
      <c r="OHC25" s="771"/>
      <c r="OHD25" s="771"/>
      <c r="OHE25" s="771"/>
      <c r="OHF25" s="771"/>
      <c r="OHG25" s="771"/>
      <c r="OHH25" s="771"/>
      <c r="OHI25" s="771"/>
      <c r="OHJ25" s="771"/>
      <c r="OHK25" s="771"/>
      <c r="OHL25" s="771"/>
      <c r="OHM25" s="771"/>
      <c r="OHN25" s="771"/>
      <c r="OHO25" s="771"/>
      <c r="OHP25" s="771"/>
      <c r="OHQ25" s="771"/>
      <c r="OHR25" s="771"/>
      <c r="OHS25" s="771"/>
      <c r="OHT25" s="771"/>
      <c r="OHU25" s="771"/>
      <c r="OHV25" s="771"/>
      <c r="OHW25" s="771"/>
      <c r="OHX25" s="771"/>
      <c r="OHY25" s="771"/>
      <c r="OHZ25" s="771"/>
      <c r="OIA25" s="771"/>
      <c r="OIB25" s="771"/>
      <c r="OIC25" s="771"/>
      <c r="OID25" s="771"/>
      <c r="OIE25" s="771"/>
      <c r="OIF25" s="771"/>
      <c r="OIG25" s="771"/>
      <c r="OIH25" s="771"/>
      <c r="OII25" s="771"/>
      <c r="OIJ25" s="771"/>
      <c r="OIK25" s="771"/>
      <c r="OIL25" s="771"/>
      <c r="OIM25" s="771"/>
      <c r="OIN25" s="771"/>
      <c r="OIO25" s="771"/>
      <c r="OIP25" s="771"/>
      <c r="OIQ25" s="771"/>
      <c r="OIR25" s="771"/>
      <c r="OIS25" s="771"/>
      <c r="OIT25" s="771"/>
      <c r="OIU25" s="771"/>
      <c r="OIV25" s="771"/>
      <c r="OIW25" s="771"/>
      <c r="OIX25" s="771"/>
      <c r="OIY25" s="771"/>
      <c r="OIZ25" s="771"/>
      <c r="OJA25" s="771"/>
      <c r="OJB25" s="771"/>
      <c r="OJC25" s="771"/>
      <c r="OJD25" s="771"/>
      <c r="OJE25" s="771"/>
      <c r="OJF25" s="771"/>
      <c r="OJG25" s="771"/>
      <c r="OJH25" s="771"/>
      <c r="OJI25" s="771"/>
      <c r="OJJ25" s="771"/>
      <c r="OJK25" s="771"/>
      <c r="OJL25" s="771"/>
      <c r="OJM25" s="771"/>
      <c r="OJN25" s="771"/>
      <c r="OJO25" s="771"/>
      <c r="OJP25" s="771"/>
      <c r="OJQ25" s="771"/>
      <c r="OJR25" s="771"/>
      <c r="OJS25" s="771"/>
      <c r="OJT25" s="771"/>
      <c r="OJU25" s="771"/>
      <c r="OJV25" s="771"/>
      <c r="OJW25" s="771"/>
      <c r="OJX25" s="771"/>
      <c r="OJY25" s="771"/>
      <c r="OJZ25" s="771"/>
      <c r="OKA25" s="771"/>
      <c r="OKB25" s="771"/>
      <c r="OKC25" s="771"/>
      <c r="OKD25" s="771"/>
      <c r="OKE25" s="771"/>
      <c r="OKF25" s="771"/>
      <c r="OKG25" s="771"/>
      <c r="OKH25" s="771"/>
      <c r="OKI25" s="771"/>
      <c r="OKJ25" s="771"/>
      <c r="OKK25" s="771"/>
      <c r="OKL25" s="771"/>
      <c r="OKM25" s="771"/>
      <c r="OKN25" s="771"/>
      <c r="OKO25" s="771"/>
      <c r="OKP25" s="771"/>
      <c r="OKQ25" s="771"/>
      <c r="OKR25" s="771"/>
      <c r="OKS25" s="771"/>
      <c r="OKT25" s="771"/>
      <c r="OKU25" s="771"/>
      <c r="OKV25" s="771"/>
      <c r="OKW25" s="771"/>
      <c r="OKX25" s="771"/>
      <c r="OKY25" s="771"/>
      <c r="OKZ25" s="771"/>
      <c r="OLA25" s="771"/>
      <c r="OLB25" s="771"/>
      <c r="OLC25" s="771"/>
      <c r="OLD25" s="771"/>
      <c r="OLE25" s="771"/>
      <c r="OLF25" s="771"/>
      <c r="OLG25" s="771"/>
      <c r="OLH25" s="771"/>
      <c r="OLI25" s="771"/>
      <c r="OLJ25" s="771"/>
      <c r="OLK25" s="771"/>
      <c r="OLL25" s="771"/>
      <c r="OLM25" s="771"/>
      <c r="OLN25" s="771"/>
      <c r="OLO25" s="771"/>
      <c r="OLP25" s="771"/>
      <c r="OLQ25" s="771"/>
      <c r="OLR25" s="771"/>
      <c r="OLS25" s="771"/>
      <c r="OLT25" s="771"/>
      <c r="OLU25" s="771"/>
      <c r="OLV25" s="771"/>
      <c r="OLW25" s="771"/>
      <c r="OLX25" s="771"/>
      <c r="OLY25" s="771"/>
      <c r="OLZ25" s="771"/>
      <c r="OMA25" s="771"/>
      <c r="OMB25" s="771"/>
      <c r="OMC25" s="771"/>
      <c r="OMD25" s="771"/>
      <c r="OME25" s="771"/>
      <c r="OMF25" s="771"/>
      <c r="OMG25" s="771"/>
      <c r="OMH25" s="771"/>
      <c r="OMI25" s="771"/>
      <c r="OMJ25" s="771"/>
      <c r="OMK25" s="771"/>
      <c r="OML25" s="771"/>
      <c r="OMM25" s="771"/>
      <c r="OMN25" s="771"/>
      <c r="OMO25" s="771"/>
      <c r="OMP25" s="771"/>
      <c r="OMQ25" s="771"/>
      <c r="OMR25" s="771"/>
      <c r="OMS25" s="771"/>
      <c r="OMT25" s="771"/>
      <c r="OMU25" s="771"/>
      <c r="OMV25" s="771"/>
      <c r="OMW25" s="771"/>
      <c r="OMX25" s="771"/>
      <c r="OMY25" s="771"/>
      <c r="OMZ25" s="771"/>
      <c r="ONA25" s="771"/>
      <c r="ONB25" s="771"/>
      <c r="ONC25" s="771"/>
      <c r="OND25" s="771"/>
      <c r="ONE25" s="771"/>
      <c r="ONF25" s="771"/>
      <c r="ONG25" s="771"/>
      <c r="ONH25" s="771"/>
      <c r="ONI25" s="771"/>
      <c r="ONJ25" s="771"/>
      <c r="ONK25" s="771"/>
      <c r="ONL25" s="771"/>
      <c r="ONM25" s="771"/>
      <c r="ONN25" s="771"/>
      <c r="ONO25" s="771"/>
      <c r="ONP25" s="771"/>
      <c r="ONQ25" s="771"/>
      <c r="ONR25" s="771"/>
      <c r="ONS25" s="771"/>
      <c r="ONT25" s="771"/>
      <c r="ONU25" s="771"/>
      <c r="ONV25" s="771"/>
      <c r="ONW25" s="771"/>
      <c r="ONX25" s="771"/>
      <c r="ONY25" s="771"/>
      <c r="ONZ25" s="771"/>
      <c r="OOA25" s="771"/>
      <c r="OOB25" s="771"/>
      <c r="OOC25" s="771"/>
      <c r="OOD25" s="771"/>
      <c r="OOE25" s="771"/>
      <c r="OOF25" s="771"/>
      <c r="OOG25" s="771"/>
      <c r="OOH25" s="771"/>
      <c r="OOI25" s="771"/>
      <c r="OOJ25" s="771"/>
      <c r="OOK25" s="771"/>
      <c r="OOL25" s="771"/>
      <c r="OOM25" s="771"/>
      <c r="OON25" s="771"/>
      <c r="OOO25" s="771"/>
      <c r="OOP25" s="771"/>
      <c r="OOQ25" s="771"/>
      <c r="OOR25" s="771"/>
      <c r="OOS25" s="771"/>
      <c r="OOT25" s="771"/>
      <c r="OOU25" s="771"/>
      <c r="OOV25" s="771"/>
      <c r="OOW25" s="771"/>
      <c r="OOX25" s="771"/>
      <c r="OOY25" s="771"/>
      <c r="OOZ25" s="771"/>
      <c r="OPA25" s="771"/>
      <c r="OPB25" s="771"/>
      <c r="OPC25" s="771"/>
      <c r="OPD25" s="771"/>
      <c r="OPE25" s="771"/>
      <c r="OPF25" s="771"/>
      <c r="OPG25" s="771"/>
      <c r="OPH25" s="771"/>
      <c r="OPI25" s="771"/>
      <c r="OPJ25" s="771"/>
      <c r="OPK25" s="771"/>
      <c r="OPL25" s="771"/>
      <c r="OPM25" s="771"/>
      <c r="OPN25" s="771"/>
      <c r="OPO25" s="771"/>
      <c r="OPP25" s="771"/>
      <c r="OPQ25" s="771"/>
      <c r="OPR25" s="771"/>
      <c r="OPS25" s="771"/>
      <c r="OPT25" s="771"/>
      <c r="OPU25" s="771"/>
      <c r="OPV25" s="771"/>
      <c r="OPW25" s="771"/>
      <c r="OPX25" s="771"/>
      <c r="OPY25" s="771"/>
      <c r="OPZ25" s="771"/>
      <c r="OQA25" s="771"/>
      <c r="OQB25" s="771"/>
      <c r="OQC25" s="771"/>
      <c r="OQD25" s="771"/>
      <c r="OQE25" s="771"/>
      <c r="OQF25" s="771"/>
      <c r="OQG25" s="771"/>
      <c r="OQH25" s="771"/>
      <c r="OQI25" s="771"/>
      <c r="OQJ25" s="771"/>
      <c r="OQK25" s="771"/>
      <c r="OQL25" s="771"/>
      <c r="OQM25" s="771"/>
      <c r="OQN25" s="771"/>
      <c r="OQO25" s="771"/>
      <c r="OQP25" s="771"/>
      <c r="OQQ25" s="771"/>
      <c r="OQR25" s="771"/>
      <c r="OQS25" s="771"/>
      <c r="OQT25" s="771"/>
      <c r="OQU25" s="771"/>
      <c r="OQV25" s="771"/>
      <c r="OQW25" s="771"/>
      <c r="OQX25" s="771"/>
      <c r="OQY25" s="771"/>
      <c r="OQZ25" s="771"/>
      <c r="ORA25" s="771"/>
      <c r="ORB25" s="771"/>
      <c r="ORC25" s="771"/>
      <c r="ORD25" s="771"/>
      <c r="ORE25" s="771"/>
      <c r="ORF25" s="771"/>
      <c r="ORG25" s="771"/>
      <c r="ORH25" s="771"/>
      <c r="ORI25" s="771"/>
      <c r="ORJ25" s="771"/>
      <c r="ORK25" s="771"/>
      <c r="ORL25" s="771"/>
      <c r="ORM25" s="771"/>
      <c r="ORN25" s="771"/>
      <c r="ORO25" s="771"/>
      <c r="ORP25" s="771"/>
      <c r="ORQ25" s="771"/>
      <c r="ORR25" s="771"/>
      <c r="ORS25" s="771"/>
      <c r="ORT25" s="771"/>
      <c r="ORU25" s="771"/>
      <c r="ORV25" s="771"/>
      <c r="ORW25" s="771"/>
      <c r="ORX25" s="771"/>
      <c r="ORY25" s="771"/>
      <c r="ORZ25" s="771"/>
      <c r="OSA25" s="771"/>
      <c r="OSB25" s="771"/>
      <c r="OSC25" s="771"/>
      <c r="OSD25" s="771"/>
      <c r="OSE25" s="771"/>
      <c r="OSF25" s="771"/>
      <c r="OSG25" s="771"/>
      <c r="OSH25" s="771"/>
      <c r="OSI25" s="771"/>
      <c r="OSJ25" s="771"/>
      <c r="OSK25" s="771"/>
      <c r="OSL25" s="771"/>
      <c r="OSM25" s="771"/>
      <c r="OSN25" s="771"/>
      <c r="OSO25" s="771"/>
      <c r="OSP25" s="771"/>
      <c r="OSQ25" s="771"/>
      <c r="OSR25" s="771"/>
      <c r="OSS25" s="771"/>
      <c r="OST25" s="771"/>
      <c r="OSU25" s="771"/>
      <c r="OSV25" s="771"/>
      <c r="OSW25" s="771"/>
      <c r="OSX25" s="771"/>
      <c r="OSY25" s="771"/>
      <c r="OSZ25" s="771"/>
      <c r="OTA25" s="771"/>
      <c r="OTB25" s="771"/>
      <c r="OTC25" s="771"/>
      <c r="OTD25" s="771"/>
      <c r="OTE25" s="771"/>
      <c r="OTF25" s="771"/>
      <c r="OTG25" s="771"/>
      <c r="OTH25" s="771"/>
      <c r="OTI25" s="771"/>
      <c r="OTJ25" s="771"/>
      <c r="OTK25" s="771"/>
      <c r="OTL25" s="771"/>
      <c r="OTM25" s="771"/>
      <c r="OTN25" s="771"/>
      <c r="OTO25" s="771"/>
      <c r="OTP25" s="771"/>
      <c r="OTQ25" s="771"/>
      <c r="OTR25" s="771"/>
      <c r="OTS25" s="771"/>
      <c r="OTT25" s="771"/>
      <c r="OTU25" s="771"/>
      <c r="OTV25" s="771"/>
      <c r="OTW25" s="771"/>
      <c r="OTX25" s="771"/>
      <c r="OTY25" s="771"/>
      <c r="OTZ25" s="771"/>
      <c r="OUA25" s="771"/>
      <c r="OUB25" s="771"/>
      <c r="OUC25" s="771"/>
      <c r="OUD25" s="771"/>
      <c r="OUE25" s="771"/>
      <c r="OUF25" s="771"/>
      <c r="OUG25" s="771"/>
      <c r="OUH25" s="771"/>
      <c r="OUI25" s="771"/>
      <c r="OUJ25" s="771"/>
      <c r="OUK25" s="771"/>
      <c r="OUL25" s="771"/>
      <c r="OUM25" s="771"/>
      <c r="OUN25" s="771"/>
      <c r="OUO25" s="771"/>
      <c r="OUP25" s="771"/>
      <c r="OUQ25" s="771"/>
      <c r="OUR25" s="771"/>
      <c r="OUS25" s="771"/>
      <c r="OUT25" s="771"/>
      <c r="OUU25" s="771"/>
      <c r="OUV25" s="771"/>
      <c r="OUW25" s="771"/>
      <c r="OUX25" s="771"/>
      <c r="OUY25" s="771"/>
      <c r="OUZ25" s="771"/>
      <c r="OVA25" s="771"/>
      <c r="OVB25" s="771"/>
      <c r="OVC25" s="771"/>
      <c r="OVD25" s="771"/>
      <c r="OVE25" s="771"/>
      <c r="OVF25" s="771"/>
      <c r="OVG25" s="771"/>
      <c r="OVH25" s="771"/>
      <c r="OVI25" s="771"/>
      <c r="OVJ25" s="771"/>
      <c r="OVK25" s="771"/>
      <c r="OVL25" s="771"/>
      <c r="OVM25" s="771"/>
      <c r="OVN25" s="771"/>
      <c r="OVO25" s="771"/>
      <c r="OVP25" s="771"/>
      <c r="OVQ25" s="771"/>
      <c r="OVR25" s="771"/>
      <c r="OVS25" s="771"/>
      <c r="OVT25" s="771"/>
      <c r="OVU25" s="771"/>
      <c r="OVV25" s="771"/>
      <c r="OVW25" s="771"/>
      <c r="OVX25" s="771"/>
      <c r="OVY25" s="771"/>
      <c r="OVZ25" s="771"/>
      <c r="OWA25" s="771"/>
      <c r="OWB25" s="771"/>
      <c r="OWC25" s="771"/>
      <c r="OWD25" s="771"/>
      <c r="OWE25" s="771"/>
      <c r="OWF25" s="771"/>
      <c r="OWG25" s="771"/>
      <c r="OWH25" s="771"/>
      <c r="OWI25" s="771"/>
      <c r="OWJ25" s="771"/>
      <c r="OWK25" s="771"/>
      <c r="OWL25" s="771"/>
      <c r="OWM25" s="771"/>
      <c r="OWN25" s="771"/>
      <c r="OWO25" s="771"/>
      <c r="OWP25" s="771"/>
      <c r="OWQ25" s="771"/>
      <c r="OWR25" s="771"/>
      <c r="OWS25" s="771"/>
      <c r="OWT25" s="771"/>
      <c r="OWU25" s="771"/>
      <c r="OWV25" s="771"/>
      <c r="OWW25" s="771"/>
      <c r="OWX25" s="771"/>
      <c r="OWY25" s="771"/>
      <c r="OWZ25" s="771"/>
      <c r="OXA25" s="771"/>
      <c r="OXB25" s="771"/>
      <c r="OXC25" s="771"/>
      <c r="OXD25" s="771"/>
      <c r="OXE25" s="771"/>
      <c r="OXF25" s="771"/>
      <c r="OXG25" s="771"/>
      <c r="OXH25" s="771"/>
      <c r="OXI25" s="771"/>
      <c r="OXJ25" s="771"/>
      <c r="OXK25" s="771"/>
      <c r="OXL25" s="771"/>
      <c r="OXM25" s="771"/>
      <c r="OXN25" s="771"/>
      <c r="OXO25" s="771"/>
      <c r="OXP25" s="771"/>
      <c r="OXQ25" s="771"/>
      <c r="OXR25" s="771"/>
      <c r="OXS25" s="771"/>
      <c r="OXT25" s="771"/>
      <c r="OXU25" s="771"/>
      <c r="OXV25" s="771"/>
      <c r="OXW25" s="771"/>
      <c r="OXX25" s="771"/>
      <c r="OXY25" s="771"/>
      <c r="OXZ25" s="771"/>
      <c r="OYA25" s="771"/>
      <c r="OYB25" s="771"/>
      <c r="OYC25" s="771"/>
      <c r="OYD25" s="771"/>
      <c r="OYE25" s="771"/>
      <c r="OYF25" s="771"/>
      <c r="OYG25" s="771"/>
      <c r="OYH25" s="771"/>
      <c r="OYI25" s="771"/>
      <c r="OYJ25" s="771"/>
      <c r="OYK25" s="771"/>
      <c r="OYL25" s="771"/>
      <c r="OYM25" s="771"/>
      <c r="OYN25" s="771"/>
      <c r="OYO25" s="771"/>
      <c r="OYP25" s="771"/>
      <c r="OYQ25" s="771"/>
      <c r="OYR25" s="771"/>
      <c r="OYS25" s="771"/>
      <c r="OYT25" s="771"/>
      <c r="OYU25" s="771"/>
      <c r="OYV25" s="771"/>
      <c r="OYW25" s="771"/>
      <c r="OYX25" s="771"/>
      <c r="OYY25" s="771"/>
      <c r="OYZ25" s="771"/>
      <c r="OZA25" s="771"/>
      <c r="OZB25" s="771"/>
      <c r="OZC25" s="771"/>
      <c r="OZD25" s="771"/>
      <c r="OZE25" s="771"/>
      <c r="OZF25" s="771"/>
      <c r="OZG25" s="771"/>
      <c r="OZH25" s="771"/>
      <c r="OZI25" s="771"/>
      <c r="OZJ25" s="771"/>
      <c r="OZK25" s="771"/>
      <c r="OZL25" s="771"/>
      <c r="OZM25" s="771"/>
      <c r="OZN25" s="771"/>
      <c r="OZO25" s="771"/>
      <c r="OZP25" s="771"/>
      <c r="OZQ25" s="771"/>
      <c r="OZR25" s="771"/>
      <c r="OZS25" s="771"/>
      <c r="OZT25" s="771"/>
      <c r="OZU25" s="771"/>
      <c r="OZV25" s="771"/>
      <c r="OZW25" s="771"/>
      <c r="OZX25" s="771"/>
      <c r="OZY25" s="771"/>
      <c r="OZZ25" s="771"/>
      <c r="PAA25" s="771"/>
      <c r="PAB25" s="771"/>
      <c r="PAC25" s="771"/>
      <c r="PAD25" s="771"/>
      <c r="PAE25" s="771"/>
      <c r="PAF25" s="771"/>
      <c r="PAG25" s="771"/>
      <c r="PAH25" s="771"/>
      <c r="PAI25" s="771"/>
      <c r="PAJ25" s="771"/>
      <c r="PAK25" s="771"/>
      <c r="PAL25" s="771"/>
      <c r="PAM25" s="771"/>
      <c r="PAN25" s="771"/>
      <c r="PAO25" s="771"/>
      <c r="PAP25" s="771"/>
      <c r="PAQ25" s="771"/>
      <c r="PAR25" s="771"/>
      <c r="PAS25" s="771"/>
      <c r="PAT25" s="771"/>
      <c r="PAU25" s="771"/>
      <c r="PAV25" s="771"/>
      <c r="PAW25" s="771"/>
      <c r="PAX25" s="771"/>
      <c r="PAY25" s="771"/>
      <c r="PAZ25" s="771"/>
      <c r="PBA25" s="771"/>
      <c r="PBB25" s="771"/>
      <c r="PBC25" s="771"/>
      <c r="PBD25" s="771"/>
      <c r="PBE25" s="771"/>
      <c r="PBF25" s="771"/>
      <c r="PBG25" s="771"/>
      <c r="PBH25" s="771"/>
      <c r="PBI25" s="771"/>
      <c r="PBJ25" s="771"/>
      <c r="PBK25" s="771"/>
      <c r="PBL25" s="771"/>
      <c r="PBM25" s="771"/>
      <c r="PBN25" s="771"/>
      <c r="PBO25" s="771"/>
      <c r="PBP25" s="771"/>
      <c r="PBQ25" s="771"/>
      <c r="PBR25" s="771"/>
      <c r="PBS25" s="771"/>
      <c r="PBT25" s="771"/>
      <c r="PBU25" s="771"/>
      <c r="PBV25" s="771"/>
      <c r="PBW25" s="771"/>
      <c r="PBX25" s="771"/>
      <c r="PBY25" s="771"/>
      <c r="PBZ25" s="771"/>
      <c r="PCA25" s="771"/>
      <c r="PCB25" s="771"/>
      <c r="PCC25" s="771"/>
      <c r="PCD25" s="771"/>
      <c r="PCE25" s="771"/>
      <c r="PCF25" s="771"/>
      <c r="PCG25" s="771"/>
      <c r="PCH25" s="771"/>
      <c r="PCI25" s="771"/>
      <c r="PCJ25" s="771"/>
      <c r="PCK25" s="771"/>
      <c r="PCL25" s="771"/>
      <c r="PCM25" s="771"/>
      <c r="PCN25" s="771"/>
      <c r="PCO25" s="771"/>
      <c r="PCP25" s="771"/>
      <c r="PCQ25" s="771"/>
      <c r="PCR25" s="771"/>
      <c r="PCS25" s="771"/>
      <c r="PCT25" s="771"/>
      <c r="PCU25" s="771"/>
      <c r="PCV25" s="771"/>
      <c r="PCW25" s="771"/>
      <c r="PCX25" s="771"/>
      <c r="PCY25" s="771"/>
      <c r="PCZ25" s="771"/>
      <c r="PDA25" s="771"/>
      <c r="PDB25" s="771"/>
      <c r="PDC25" s="771"/>
      <c r="PDD25" s="771"/>
      <c r="PDE25" s="771"/>
      <c r="PDF25" s="771"/>
      <c r="PDG25" s="771"/>
      <c r="PDH25" s="771"/>
      <c r="PDI25" s="771"/>
      <c r="PDJ25" s="771"/>
      <c r="PDK25" s="771"/>
      <c r="PDL25" s="771"/>
      <c r="PDM25" s="771"/>
      <c r="PDN25" s="771"/>
      <c r="PDO25" s="771"/>
      <c r="PDP25" s="771"/>
      <c r="PDQ25" s="771"/>
      <c r="PDR25" s="771"/>
      <c r="PDS25" s="771"/>
      <c r="PDT25" s="771"/>
      <c r="PDU25" s="771"/>
      <c r="PDV25" s="771"/>
      <c r="PDW25" s="771"/>
      <c r="PDX25" s="771"/>
      <c r="PDY25" s="771"/>
      <c r="PDZ25" s="771"/>
      <c r="PEA25" s="771"/>
      <c r="PEB25" s="771"/>
      <c r="PEC25" s="771"/>
      <c r="PED25" s="771"/>
      <c r="PEE25" s="771"/>
      <c r="PEF25" s="771"/>
      <c r="PEG25" s="771"/>
      <c r="PEH25" s="771"/>
      <c r="PEI25" s="771"/>
      <c r="PEJ25" s="771"/>
      <c r="PEK25" s="771"/>
      <c r="PEL25" s="771"/>
      <c r="PEM25" s="771"/>
      <c r="PEN25" s="771"/>
      <c r="PEO25" s="771"/>
      <c r="PEP25" s="771"/>
      <c r="PEQ25" s="771"/>
      <c r="PER25" s="771"/>
      <c r="PES25" s="771"/>
      <c r="PET25" s="771"/>
      <c r="PEU25" s="771"/>
      <c r="PEV25" s="771"/>
      <c r="PEW25" s="771"/>
      <c r="PEX25" s="771"/>
      <c r="PEY25" s="771"/>
      <c r="PEZ25" s="771"/>
      <c r="PFA25" s="771"/>
      <c r="PFB25" s="771"/>
      <c r="PFC25" s="771"/>
      <c r="PFD25" s="771"/>
      <c r="PFE25" s="771"/>
      <c r="PFF25" s="771"/>
      <c r="PFG25" s="771"/>
      <c r="PFH25" s="771"/>
      <c r="PFI25" s="771"/>
      <c r="PFJ25" s="771"/>
      <c r="PFK25" s="771"/>
      <c r="PFL25" s="771"/>
      <c r="PFM25" s="771"/>
      <c r="PFN25" s="771"/>
      <c r="PFO25" s="771"/>
      <c r="PFP25" s="771"/>
      <c r="PFQ25" s="771"/>
      <c r="PFR25" s="771"/>
      <c r="PFS25" s="771"/>
      <c r="PFT25" s="771"/>
      <c r="PFU25" s="771"/>
      <c r="PFV25" s="771"/>
      <c r="PFW25" s="771"/>
      <c r="PFX25" s="771"/>
      <c r="PFY25" s="771"/>
      <c r="PFZ25" s="771"/>
      <c r="PGA25" s="771"/>
      <c r="PGB25" s="771"/>
      <c r="PGC25" s="771"/>
      <c r="PGD25" s="771"/>
      <c r="PGE25" s="771"/>
      <c r="PGF25" s="771"/>
      <c r="PGG25" s="771"/>
      <c r="PGH25" s="771"/>
      <c r="PGI25" s="771"/>
      <c r="PGJ25" s="771"/>
      <c r="PGK25" s="771"/>
      <c r="PGL25" s="771"/>
      <c r="PGM25" s="771"/>
      <c r="PGN25" s="771"/>
      <c r="PGO25" s="771"/>
      <c r="PGP25" s="771"/>
      <c r="PGQ25" s="771"/>
      <c r="PGR25" s="771"/>
      <c r="PGS25" s="771"/>
      <c r="PGT25" s="771"/>
      <c r="PGU25" s="771"/>
      <c r="PGV25" s="771"/>
      <c r="PGW25" s="771"/>
      <c r="PGX25" s="771"/>
      <c r="PGY25" s="771"/>
      <c r="PGZ25" s="771"/>
      <c r="PHA25" s="771"/>
      <c r="PHB25" s="771"/>
      <c r="PHC25" s="771"/>
      <c r="PHD25" s="771"/>
      <c r="PHE25" s="771"/>
      <c r="PHF25" s="771"/>
      <c r="PHG25" s="771"/>
      <c r="PHH25" s="771"/>
      <c r="PHI25" s="771"/>
      <c r="PHJ25" s="771"/>
      <c r="PHK25" s="771"/>
      <c r="PHL25" s="771"/>
      <c r="PHM25" s="771"/>
      <c r="PHN25" s="771"/>
      <c r="PHO25" s="771"/>
      <c r="PHP25" s="771"/>
      <c r="PHQ25" s="771"/>
      <c r="PHR25" s="771"/>
      <c r="PHS25" s="771"/>
      <c r="PHT25" s="771"/>
      <c r="PHU25" s="771"/>
      <c r="PHV25" s="771"/>
      <c r="PHW25" s="771"/>
      <c r="PHX25" s="771"/>
      <c r="PHY25" s="771"/>
      <c r="PHZ25" s="771"/>
      <c r="PIA25" s="771"/>
      <c r="PIB25" s="771"/>
      <c r="PIC25" s="771"/>
      <c r="PID25" s="771"/>
      <c r="PIE25" s="771"/>
      <c r="PIF25" s="771"/>
      <c r="PIG25" s="771"/>
      <c r="PIH25" s="771"/>
      <c r="PII25" s="771"/>
      <c r="PIJ25" s="771"/>
      <c r="PIK25" s="771"/>
      <c r="PIL25" s="771"/>
      <c r="PIM25" s="771"/>
      <c r="PIN25" s="771"/>
      <c r="PIO25" s="771"/>
      <c r="PIP25" s="771"/>
      <c r="PIQ25" s="771"/>
      <c r="PIR25" s="771"/>
      <c r="PIS25" s="771"/>
      <c r="PIT25" s="771"/>
      <c r="PIU25" s="771"/>
      <c r="PIV25" s="771"/>
      <c r="PIW25" s="771"/>
      <c r="PIX25" s="771"/>
      <c r="PIY25" s="771"/>
      <c r="PIZ25" s="771"/>
      <c r="PJA25" s="771"/>
      <c r="PJB25" s="771"/>
      <c r="PJC25" s="771"/>
      <c r="PJD25" s="771"/>
      <c r="PJE25" s="771"/>
      <c r="PJF25" s="771"/>
      <c r="PJG25" s="771"/>
      <c r="PJH25" s="771"/>
      <c r="PJI25" s="771"/>
      <c r="PJJ25" s="771"/>
      <c r="PJK25" s="771"/>
      <c r="PJL25" s="771"/>
      <c r="PJM25" s="771"/>
      <c r="PJN25" s="771"/>
      <c r="PJO25" s="771"/>
      <c r="PJP25" s="771"/>
      <c r="PJQ25" s="771"/>
      <c r="PJR25" s="771"/>
      <c r="PJS25" s="771"/>
      <c r="PJT25" s="771"/>
      <c r="PJU25" s="771"/>
      <c r="PJV25" s="771"/>
      <c r="PJW25" s="771"/>
      <c r="PJX25" s="771"/>
      <c r="PJY25" s="771"/>
      <c r="PJZ25" s="771"/>
      <c r="PKA25" s="771"/>
      <c r="PKB25" s="771"/>
      <c r="PKC25" s="771"/>
      <c r="PKD25" s="771"/>
      <c r="PKE25" s="771"/>
      <c r="PKF25" s="771"/>
      <c r="PKG25" s="771"/>
      <c r="PKH25" s="771"/>
      <c r="PKI25" s="771"/>
      <c r="PKJ25" s="771"/>
      <c r="PKK25" s="771"/>
      <c r="PKL25" s="771"/>
      <c r="PKM25" s="771"/>
      <c r="PKN25" s="771"/>
      <c r="PKO25" s="771"/>
      <c r="PKP25" s="771"/>
      <c r="PKQ25" s="771"/>
      <c r="PKR25" s="771"/>
      <c r="PKS25" s="771"/>
      <c r="PKT25" s="771"/>
      <c r="PKU25" s="771"/>
      <c r="PKV25" s="771"/>
      <c r="PKW25" s="771"/>
      <c r="PKX25" s="771"/>
      <c r="PKY25" s="771"/>
      <c r="PKZ25" s="771"/>
      <c r="PLA25" s="771"/>
      <c r="PLB25" s="771"/>
      <c r="PLC25" s="771"/>
      <c r="PLD25" s="771"/>
      <c r="PLE25" s="771"/>
      <c r="PLF25" s="771"/>
      <c r="PLG25" s="771"/>
      <c r="PLH25" s="771"/>
      <c r="PLI25" s="771"/>
      <c r="PLJ25" s="771"/>
      <c r="PLK25" s="771"/>
      <c r="PLL25" s="771"/>
      <c r="PLM25" s="771"/>
      <c r="PLN25" s="771"/>
      <c r="PLO25" s="771"/>
      <c r="PLP25" s="771"/>
      <c r="PLQ25" s="771"/>
      <c r="PLR25" s="771"/>
      <c r="PLS25" s="771"/>
      <c r="PLT25" s="771"/>
      <c r="PLU25" s="771"/>
      <c r="PLV25" s="771"/>
      <c r="PLW25" s="771"/>
      <c r="PLX25" s="771"/>
      <c r="PLY25" s="771"/>
      <c r="PLZ25" s="771"/>
      <c r="PMA25" s="771"/>
      <c r="PMB25" s="771"/>
      <c r="PMC25" s="771"/>
      <c r="PMD25" s="771"/>
      <c r="PME25" s="771"/>
      <c r="PMF25" s="771"/>
      <c r="PMG25" s="771"/>
      <c r="PMH25" s="771"/>
      <c r="PMI25" s="771"/>
      <c r="PMJ25" s="771"/>
      <c r="PMK25" s="771"/>
      <c r="PML25" s="771"/>
      <c r="PMM25" s="771"/>
      <c r="PMN25" s="771"/>
      <c r="PMO25" s="771"/>
      <c r="PMP25" s="771"/>
      <c r="PMQ25" s="771"/>
      <c r="PMR25" s="771"/>
      <c r="PMS25" s="771"/>
      <c r="PMT25" s="771"/>
      <c r="PMU25" s="771"/>
      <c r="PMV25" s="771"/>
      <c r="PMW25" s="771"/>
      <c r="PMX25" s="771"/>
      <c r="PMY25" s="771"/>
      <c r="PMZ25" s="771"/>
      <c r="PNA25" s="771"/>
      <c r="PNB25" s="771"/>
      <c r="PNC25" s="771"/>
      <c r="PND25" s="771"/>
      <c r="PNE25" s="771"/>
      <c r="PNF25" s="771"/>
      <c r="PNG25" s="771"/>
      <c r="PNH25" s="771"/>
      <c r="PNI25" s="771"/>
      <c r="PNJ25" s="771"/>
      <c r="PNK25" s="771"/>
      <c r="PNL25" s="771"/>
      <c r="PNM25" s="771"/>
      <c r="PNN25" s="771"/>
      <c r="PNO25" s="771"/>
      <c r="PNP25" s="771"/>
      <c r="PNQ25" s="771"/>
      <c r="PNR25" s="771"/>
      <c r="PNS25" s="771"/>
      <c r="PNT25" s="771"/>
      <c r="PNU25" s="771"/>
      <c r="PNV25" s="771"/>
      <c r="PNW25" s="771"/>
      <c r="PNX25" s="771"/>
      <c r="PNY25" s="771"/>
      <c r="PNZ25" s="771"/>
      <c r="POA25" s="771"/>
      <c r="POB25" s="771"/>
      <c r="POC25" s="771"/>
      <c r="POD25" s="771"/>
      <c r="POE25" s="771"/>
      <c r="POF25" s="771"/>
      <c r="POG25" s="771"/>
      <c r="POH25" s="771"/>
      <c r="POI25" s="771"/>
      <c r="POJ25" s="771"/>
      <c r="POK25" s="771"/>
      <c r="POL25" s="771"/>
      <c r="POM25" s="771"/>
      <c r="PON25" s="771"/>
      <c r="POO25" s="771"/>
      <c r="POP25" s="771"/>
      <c r="POQ25" s="771"/>
      <c r="POR25" s="771"/>
      <c r="POS25" s="771"/>
      <c r="POT25" s="771"/>
      <c r="POU25" s="771"/>
      <c r="POV25" s="771"/>
      <c r="POW25" s="771"/>
      <c r="POX25" s="771"/>
      <c r="POY25" s="771"/>
      <c r="POZ25" s="771"/>
      <c r="PPA25" s="771"/>
      <c r="PPB25" s="771"/>
      <c r="PPC25" s="771"/>
      <c r="PPD25" s="771"/>
      <c r="PPE25" s="771"/>
      <c r="PPF25" s="771"/>
      <c r="PPG25" s="771"/>
      <c r="PPH25" s="771"/>
      <c r="PPI25" s="771"/>
      <c r="PPJ25" s="771"/>
      <c r="PPK25" s="771"/>
      <c r="PPL25" s="771"/>
      <c r="PPM25" s="771"/>
      <c r="PPN25" s="771"/>
      <c r="PPO25" s="771"/>
      <c r="PPP25" s="771"/>
      <c r="PPQ25" s="771"/>
      <c r="PPR25" s="771"/>
      <c r="PPS25" s="771"/>
      <c r="PPT25" s="771"/>
      <c r="PPU25" s="771"/>
      <c r="PPV25" s="771"/>
      <c r="PPW25" s="771"/>
      <c r="PPX25" s="771"/>
      <c r="PPY25" s="771"/>
      <c r="PPZ25" s="771"/>
      <c r="PQA25" s="771"/>
      <c r="PQB25" s="771"/>
      <c r="PQC25" s="771"/>
      <c r="PQD25" s="771"/>
      <c r="PQE25" s="771"/>
      <c r="PQF25" s="771"/>
      <c r="PQG25" s="771"/>
      <c r="PQH25" s="771"/>
      <c r="PQI25" s="771"/>
      <c r="PQJ25" s="771"/>
      <c r="PQK25" s="771"/>
      <c r="PQL25" s="771"/>
      <c r="PQM25" s="771"/>
      <c r="PQN25" s="771"/>
      <c r="PQO25" s="771"/>
      <c r="PQP25" s="771"/>
      <c r="PQQ25" s="771"/>
      <c r="PQR25" s="771"/>
      <c r="PQS25" s="771"/>
      <c r="PQT25" s="771"/>
      <c r="PQU25" s="771"/>
      <c r="PQV25" s="771"/>
      <c r="PQW25" s="771"/>
      <c r="PQX25" s="771"/>
      <c r="PQY25" s="771"/>
      <c r="PQZ25" s="771"/>
      <c r="PRA25" s="771"/>
      <c r="PRB25" s="771"/>
      <c r="PRC25" s="771"/>
      <c r="PRD25" s="771"/>
      <c r="PRE25" s="771"/>
      <c r="PRF25" s="771"/>
      <c r="PRG25" s="771"/>
      <c r="PRH25" s="771"/>
      <c r="PRI25" s="771"/>
      <c r="PRJ25" s="771"/>
      <c r="PRK25" s="771"/>
      <c r="PRL25" s="771"/>
      <c r="PRM25" s="771"/>
      <c r="PRN25" s="771"/>
      <c r="PRO25" s="771"/>
      <c r="PRP25" s="771"/>
      <c r="PRQ25" s="771"/>
      <c r="PRR25" s="771"/>
      <c r="PRS25" s="771"/>
      <c r="PRT25" s="771"/>
      <c r="PRU25" s="771"/>
      <c r="PRV25" s="771"/>
      <c r="PRW25" s="771"/>
      <c r="PRX25" s="771"/>
      <c r="PRY25" s="771"/>
      <c r="PRZ25" s="771"/>
      <c r="PSA25" s="771"/>
      <c r="PSB25" s="771"/>
      <c r="PSC25" s="771"/>
      <c r="PSD25" s="771"/>
      <c r="PSE25" s="771"/>
      <c r="PSF25" s="771"/>
      <c r="PSG25" s="771"/>
      <c r="PSH25" s="771"/>
      <c r="PSI25" s="771"/>
      <c r="PSJ25" s="771"/>
      <c r="PSK25" s="771"/>
      <c r="PSL25" s="771"/>
      <c r="PSM25" s="771"/>
      <c r="PSN25" s="771"/>
      <c r="PSO25" s="771"/>
      <c r="PSP25" s="771"/>
      <c r="PSQ25" s="771"/>
      <c r="PSR25" s="771"/>
      <c r="PSS25" s="771"/>
      <c r="PST25" s="771"/>
      <c r="PSU25" s="771"/>
      <c r="PSV25" s="771"/>
      <c r="PSW25" s="771"/>
      <c r="PSX25" s="771"/>
      <c r="PSY25" s="771"/>
      <c r="PSZ25" s="771"/>
      <c r="PTA25" s="771"/>
      <c r="PTB25" s="771"/>
      <c r="PTC25" s="771"/>
      <c r="PTD25" s="771"/>
      <c r="PTE25" s="771"/>
      <c r="PTF25" s="771"/>
      <c r="PTG25" s="771"/>
      <c r="PTH25" s="771"/>
      <c r="PTI25" s="771"/>
      <c r="PTJ25" s="771"/>
      <c r="PTK25" s="771"/>
      <c r="PTL25" s="771"/>
      <c r="PTM25" s="771"/>
      <c r="PTN25" s="771"/>
      <c r="PTO25" s="771"/>
      <c r="PTP25" s="771"/>
      <c r="PTQ25" s="771"/>
      <c r="PTR25" s="771"/>
      <c r="PTS25" s="771"/>
      <c r="PTT25" s="771"/>
      <c r="PTU25" s="771"/>
      <c r="PTV25" s="771"/>
      <c r="PTW25" s="771"/>
      <c r="PTX25" s="771"/>
      <c r="PTY25" s="771"/>
      <c r="PTZ25" s="771"/>
      <c r="PUA25" s="771"/>
      <c r="PUB25" s="771"/>
      <c r="PUC25" s="771"/>
      <c r="PUD25" s="771"/>
      <c r="PUE25" s="771"/>
      <c r="PUF25" s="771"/>
      <c r="PUG25" s="771"/>
      <c r="PUH25" s="771"/>
      <c r="PUI25" s="771"/>
      <c r="PUJ25" s="771"/>
      <c r="PUK25" s="771"/>
      <c r="PUL25" s="771"/>
      <c r="PUM25" s="771"/>
      <c r="PUN25" s="771"/>
      <c r="PUO25" s="771"/>
      <c r="PUP25" s="771"/>
      <c r="PUQ25" s="771"/>
      <c r="PUR25" s="771"/>
      <c r="PUS25" s="771"/>
      <c r="PUT25" s="771"/>
      <c r="PUU25" s="771"/>
      <c r="PUV25" s="771"/>
      <c r="PUW25" s="771"/>
      <c r="PUX25" s="771"/>
      <c r="PUY25" s="771"/>
      <c r="PUZ25" s="771"/>
      <c r="PVA25" s="771"/>
      <c r="PVB25" s="771"/>
      <c r="PVC25" s="771"/>
      <c r="PVD25" s="771"/>
      <c r="PVE25" s="771"/>
      <c r="PVF25" s="771"/>
      <c r="PVG25" s="771"/>
      <c r="PVH25" s="771"/>
      <c r="PVI25" s="771"/>
      <c r="PVJ25" s="771"/>
      <c r="PVK25" s="771"/>
      <c r="PVL25" s="771"/>
      <c r="PVM25" s="771"/>
      <c r="PVN25" s="771"/>
      <c r="PVO25" s="771"/>
      <c r="PVP25" s="771"/>
      <c r="PVQ25" s="771"/>
      <c r="PVR25" s="771"/>
      <c r="PVS25" s="771"/>
      <c r="PVT25" s="771"/>
      <c r="PVU25" s="771"/>
      <c r="PVV25" s="771"/>
      <c r="PVW25" s="771"/>
      <c r="PVX25" s="771"/>
      <c r="PVY25" s="771"/>
      <c r="PVZ25" s="771"/>
      <c r="PWA25" s="771"/>
      <c r="PWB25" s="771"/>
      <c r="PWC25" s="771"/>
      <c r="PWD25" s="771"/>
      <c r="PWE25" s="771"/>
      <c r="PWF25" s="771"/>
      <c r="PWG25" s="771"/>
      <c r="PWH25" s="771"/>
      <c r="PWI25" s="771"/>
      <c r="PWJ25" s="771"/>
      <c r="PWK25" s="771"/>
      <c r="PWL25" s="771"/>
      <c r="PWM25" s="771"/>
      <c r="PWN25" s="771"/>
      <c r="PWO25" s="771"/>
      <c r="PWP25" s="771"/>
      <c r="PWQ25" s="771"/>
      <c r="PWR25" s="771"/>
      <c r="PWS25" s="771"/>
      <c r="PWT25" s="771"/>
      <c r="PWU25" s="771"/>
      <c r="PWV25" s="771"/>
      <c r="PWW25" s="771"/>
      <c r="PWX25" s="771"/>
      <c r="PWY25" s="771"/>
      <c r="PWZ25" s="771"/>
      <c r="PXA25" s="771"/>
      <c r="PXB25" s="771"/>
      <c r="PXC25" s="771"/>
      <c r="PXD25" s="771"/>
      <c r="PXE25" s="771"/>
      <c r="PXF25" s="771"/>
      <c r="PXG25" s="771"/>
      <c r="PXH25" s="771"/>
      <c r="PXI25" s="771"/>
      <c r="PXJ25" s="771"/>
      <c r="PXK25" s="771"/>
      <c r="PXL25" s="771"/>
      <c r="PXM25" s="771"/>
      <c r="PXN25" s="771"/>
      <c r="PXO25" s="771"/>
      <c r="PXP25" s="771"/>
      <c r="PXQ25" s="771"/>
      <c r="PXR25" s="771"/>
      <c r="PXS25" s="771"/>
      <c r="PXT25" s="771"/>
      <c r="PXU25" s="771"/>
      <c r="PXV25" s="771"/>
      <c r="PXW25" s="771"/>
      <c r="PXX25" s="771"/>
      <c r="PXY25" s="771"/>
      <c r="PXZ25" s="771"/>
      <c r="PYA25" s="771"/>
      <c r="PYB25" s="771"/>
      <c r="PYC25" s="771"/>
      <c r="PYD25" s="771"/>
      <c r="PYE25" s="771"/>
      <c r="PYF25" s="771"/>
      <c r="PYG25" s="771"/>
      <c r="PYH25" s="771"/>
      <c r="PYI25" s="771"/>
      <c r="PYJ25" s="771"/>
      <c r="PYK25" s="771"/>
      <c r="PYL25" s="771"/>
      <c r="PYM25" s="771"/>
      <c r="PYN25" s="771"/>
      <c r="PYO25" s="771"/>
      <c r="PYP25" s="771"/>
      <c r="PYQ25" s="771"/>
      <c r="PYR25" s="771"/>
      <c r="PYS25" s="771"/>
      <c r="PYT25" s="771"/>
      <c r="PYU25" s="771"/>
      <c r="PYV25" s="771"/>
      <c r="PYW25" s="771"/>
      <c r="PYX25" s="771"/>
      <c r="PYY25" s="771"/>
      <c r="PYZ25" s="771"/>
      <c r="PZA25" s="771"/>
      <c r="PZB25" s="771"/>
      <c r="PZC25" s="771"/>
      <c r="PZD25" s="771"/>
      <c r="PZE25" s="771"/>
      <c r="PZF25" s="771"/>
      <c r="PZG25" s="771"/>
      <c r="PZH25" s="771"/>
      <c r="PZI25" s="771"/>
      <c r="PZJ25" s="771"/>
      <c r="PZK25" s="771"/>
      <c r="PZL25" s="771"/>
      <c r="PZM25" s="771"/>
      <c r="PZN25" s="771"/>
      <c r="PZO25" s="771"/>
      <c r="PZP25" s="771"/>
      <c r="PZQ25" s="771"/>
      <c r="PZR25" s="771"/>
      <c r="PZS25" s="771"/>
      <c r="PZT25" s="771"/>
      <c r="PZU25" s="771"/>
      <c r="PZV25" s="771"/>
      <c r="PZW25" s="771"/>
      <c r="PZX25" s="771"/>
      <c r="PZY25" s="771"/>
      <c r="PZZ25" s="771"/>
      <c r="QAA25" s="771"/>
      <c r="QAB25" s="771"/>
      <c r="QAC25" s="771"/>
      <c r="QAD25" s="771"/>
      <c r="QAE25" s="771"/>
      <c r="QAF25" s="771"/>
      <c r="QAG25" s="771"/>
      <c r="QAH25" s="771"/>
      <c r="QAI25" s="771"/>
      <c r="QAJ25" s="771"/>
      <c r="QAK25" s="771"/>
      <c r="QAL25" s="771"/>
      <c r="QAM25" s="771"/>
      <c r="QAN25" s="771"/>
      <c r="QAO25" s="771"/>
      <c r="QAP25" s="771"/>
      <c r="QAQ25" s="771"/>
      <c r="QAR25" s="771"/>
      <c r="QAS25" s="771"/>
      <c r="QAT25" s="771"/>
      <c r="QAU25" s="771"/>
      <c r="QAV25" s="771"/>
      <c r="QAW25" s="771"/>
      <c r="QAX25" s="771"/>
      <c r="QAY25" s="771"/>
      <c r="QAZ25" s="771"/>
      <c r="QBA25" s="771"/>
      <c r="QBB25" s="771"/>
      <c r="QBC25" s="771"/>
      <c r="QBD25" s="771"/>
      <c r="QBE25" s="771"/>
      <c r="QBF25" s="771"/>
      <c r="QBG25" s="771"/>
      <c r="QBH25" s="771"/>
      <c r="QBI25" s="771"/>
      <c r="QBJ25" s="771"/>
      <c r="QBK25" s="771"/>
      <c r="QBL25" s="771"/>
      <c r="QBM25" s="771"/>
      <c r="QBN25" s="771"/>
      <c r="QBO25" s="771"/>
      <c r="QBP25" s="771"/>
      <c r="QBQ25" s="771"/>
      <c r="QBR25" s="771"/>
      <c r="QBS25" s="771"/>
      <c r="QBT25" s="771"/>
      <c r="QBU25" s="771"/>
      <c r="QBV25" s="771"/>
      <c r="QBW25" s="771"/>
      <c r="QBX25" s="771"/>
      <c r="QBY25" s="771"/>
      <c r="QBZ25" s="771"/>
      <c r="QCA25" s="771"/>
      <c r="QCB25" s="771"/>
      <c r="QCC25" s="771"/>
      <c r="QCD25" s="771"/>
      <c r="QCE25" s="771"/>
      <c r="QCF25" s="771"/>
      <c r="QCG25" s="771"/>
      <c r="QCH25" s="771"/>
      <c r="QCI25" s="771"/>
      <c r="QCJ25" s="771"/>
      <c r="QCK25" s="771"/>
      <c r="QCL25" s="771"/>
      <c r="QCM25" s="771"/>
      <c r="QCN25" s="771"/>
      <c r="QCO25" s="771"/>
      <c r="QCP25" s="771"/>
      <c r="QCQ25" s="771"/>
      <c r="QCR25" s="771"/>
      <c r="QCS25" s="771"/>
      <c r="QCT25" s="771"/>
      <c r="QCU25" s="771"/>
      <c r="QCV25" s="771"/>
      <c r="QCW25" s="771"/>
      <c r="QCX25" s="771"/>
      <c r="QCY25" s="771"/>
      <c r="QCZ25" s="771"/>
      <c r="QDA25" s="771"/>
      <c r="QDB25" s="771"/>
      <c r="QDC25" s="771"/>
      <c r="QDD25" s="771"/>
      <c r="QDE25" s="771"/>
      <c r="QDF25" s="771"/>
      <c r="QDG25" s="771"/>
      <c r="QDH25" s="771"/>
      <c r="QDI25" s="771"/>
      <c r="QDJ25" s="771"/>
      <c r="QDK25" s="771"/>
      <c r="QDL25" s="771"/>
      <c r="QDM25" s="771"/>
      <c r="QDN25" s="771"/>
      <c r="QDO25" s="771"/>
      <c r="QDP25" s="771"/>
      <c r="QDQ25" s="771"/>
      <c r="QDR25" s="771"/>
      <c r="QDS25" s="771"/>
      <c r="QDT25" s="771"/>
      <c r="QDU25" s="771"/>
      <c r="QDV25" s="771"/>
      <c r="QDW25" s="771"/>
      <c r="QDX25" s="771"/>
      <c r="QDY25" s="771"/>
      <c r="QDZ25" s="771"/>
      <c r="QEA25" s="771"/>
      <c r="QEB25" s="771"/>
      <c r="QEC25" s="771"/>
      <c r="QED25" s="771"/>
      <c r="QEE25" s="771"/>
      <c r="QEF25" s="771"/>
      <c r="QEG25" s="771"/>
      <c r="QEH25" s="771"/>
      <c r="QEI25" s="771"/>
      <c r="QEJ25" s="771"/>
      <c r="QEK25" s="771"/>
      <c r="QEL25" s="771"/>
      <c r="QEM25" s="771"/>
      <c r="QEN25" s="771"/>
      <c r="QEO25" s="771"/>
      <c r="QEP25" s="771"/>
      <c r="QEQ25" s="771"/>
      <c r="QER25" s="771"/>
      <c r="QES25" s="771"/>
      <c r="QET25" s="771"/>
      <c r="QEU25" s="771"/>
      <c r="QEV25" s="771"/>
      <c r="QEW25" s="771"/>
      <c r="QEX25" s="771"/>
      <c r="QEY25" s="771"/>
      <c r="QEZ25" s="771"/>
      <c r="QFA25" s="771"/>
      <c r="QFB25" s="771"/>
      <c r="QFC25" s="771"/>
      <c r="QFD25" s="771"/>
      <c r="QFE25" s="771"/>
      <c r="QFF25" s="771"/>
      <c r="QFG25" s="771"/>
      <c r="QFH25" s="771"/>
      <c r="QFI25" s="771"/>
      <c r="QFJ25" s="771"/>
      <c r="QFK25" s="771"/>
      <c r="QFL25" s="771"/>
      <c r="QFM25" s="771"/>
      <c r="QFN25" s="771"/>
      <c r="QFO25" s="771"/>
      <c r="QFP25" s="771"/>
      <c r="QFQ25" s="771"/>
      <c r="QFR25" s="771"/>
      <c r="QFS25" s="771"/>
      <c r="QFT25" s="771"/>
      <c r="QFU25" s="771"/>
      <c r="QFV25" s="771"/>
      <c r="QFW25" s="771"/>
      <c r="QFX25" s="771"/>
      <c r="QFY25" s="771"/>
      <c r="QFZ25" s="771"/>
      <c r="QGA25" s="771"/>
      <c r="QGB25" s="771"/>
      <c r="QGC25" s="771"/>
      <c r="QGD25" s="771"/>
      <c r="QGE25" s="771"/>
      <c r="QGF25" s="771"/>
      <c r="QGG25" s="771"/>
      <c r="QGH25" s="771"/>
      <c r="QGI25" s="771"/>
      <c r="QGJ25" s="771"/>
      <c r="QGK25" s="771"/>
      <c r="QGL25" s="771"/>
      <c r="QGM25" s="771"/>
      <c r="QGN25" s="771"/>
      <c r="QGO25" s="771"/>
      <c r="QGP25" s="771"/>
      <c r="QGQ25" s="771"/>
      <c r="QGR25" s="771"/>
      <c r="QGS25" s="771"/>
      <c r="QGT25" s="771"/>
      <c r="QGU25" s="771"/>
      <c r="QGV25" s="771"/>
      <c r="QGW25" s="771"/>
      <c r="QGX25" s="771"/>
      <c r="QGY25" s="771"/>
      <c r="QGZ25" s="771"/>
      <c r="QHA25" s="771"/>
      <c r="QHB25" s="771"/>
      <c r="QHC25" s="771"/>
      <c r="QHD25" s="771"/>
      <c r="QHE25" s="771"/>
      <c r="QHF25" s="771"/>
      <c r="QHG25" s="771"/>
      <c r="QHH25" s="771"/>
      <c r="QHI25" s="771"/>
      <c r="QHJ25" s="771"/>
      <c r="QHK25" s="771"/>
      <c r="QHL25" s="771"/>
      <c r="QHM25" s="771"/>
      <c r="QHN25" s="771"/>
      <c r="QHO25" s="771"/>
      <c r="QHP25" s="771"/>
      <c r="QHQ25" s="771"/>
      <c r="QHR25" s="771"/>
      <c r="QHS25" s="771"/>
      <c r="QHT25" s="771"/>
      <c r="QHU25" s="771"/>
      <c r="QHV25" s="771"/>
      <c r="QHW25" s="771"/>
      <c r="QHX25" s="771"/>
      <c r="QHY25" s="771"/>
      <c r="QHZ25" s="771"/>
      <c r="QIA25" s="771"/>
      <c r="QIB25" s="771"/>
      <c r="QIC25" s="771"/>
      <c r="QID25" s="771"/>
      <c r="QIE25" s="771"/>
      <c r="QIF25" s="771"/>
      <c r="QIG25" s="771"/>
      <c r="QIH25" s="771"/>
      <c r="QII25" s="771"/>
      <c r="QIJ25" s="771"/>
      <c r="QIK25" s="771"/>
      <c r="QIL25" s="771"/>
      <c r="QIM25" s="771"/>
      <c r="QIN25" s="771"/>
      <c r="QIO25" s="771"/>
      <c r="QIP25" s="771"/>
      <c r="QIQ25" s="771"/>
      <c r="QIR25" s="771"/>
      <c r="QIS25" s="771"/>
      <c r="QIT25" s="771"/>
      <c r="QIU25" s="771"/>
      <c r="QIV25" s="771"/>
      <c r="QIW25" s="771"/>
      <c r="QIX25" s="771"/>
      <c r="QIY25" s="771"/>
      <c r="QIZ25" s="771"/>
      <c r="QJA25" s="771"/>
      <c r="QJB25" s="771"/>
      <c r="QJC25" s="771"/>
      <c r="QJD25" s="771"/>
      <c r="QJE25" s="771"/>
      <c r="QJF25" s="771"/>
      <c r="QJG25" s="771"/>
      <c r="QJH25" s="771"/>
      <c r="QJI25" s="771"/>
      <c r="QJJ25" s="771"/>
      <c r="QJK25" s="771"/>
      <c r="QJL25" s="771"/>
      <c r="QJM25" s="771"/>
      <c r="QJN25" s="771"/>
      <c r="QJO25" s="771"/>
      <c r="QJP25" s="771"/>
      <c r="QJQ25" s="771"/>
      <c r="QJR25" s="771"/>
      <c r="QJS25" s="771"/>
      <c r="QJT25" s="771"/>
      <c r="QJU25" s="771"/>
      <c r="QJV25" s="771"/>
      <c r="QJW25" s="771"/>
      <c r="QJX25" s="771"/>
      <c r="QJY25" s="771"/>
      <c r="QJZ25" s="771"/>
      <c r="QKA25" s="771"/>
      <c r="QKB25" s="771"/>
      <c r="QKC25" s="771"/>
      <c r="QKD25" s="771"/>
      <c r="QKE25" s="771"/>
      <c r="QKF25" s="771"/>
      <c r="QKG25" s="771"/>
      <c r="QKH25" s="771"/>
      <c r="QKI25" s="771"/>
      <c r="QKJ25" s="771"/>
      <c r="QKK25" s="771"/>
      <c r="QKL25" s="771"/>
      <c r="QKM25" s="771"/>
      <c r="QKN25" s="771"/>
      <c r="QKO25" s="771"/>
      <c r="QKP25" s="771"/>
      <c r="QKQ25" s="771"/>
      <c r="QKR25" s="771"/>
      <c r="QKS25" s="771"/>
      <c r="QKT25" s="771"/>
      <c r="QKU25" s="771"/>
      <c r="QKV25" s="771"/>
      <c r="QKW25" s="771"/>
      <c r="QKX25" s="771"/>
      <c r="QKY25" s="771"/>
      <c r="QKZ25" s="771"/>
      <c r="QLA25" s="771"/>
      <c r="QLB25" s="771"/>
      <c r="QLC25" s="771"/>
      <c r="QLD25" s="771"/>
      <c r="QLE25" s="771"/>
      <c r="QLF25" s="771"/>
      <c r="QLG25" s="771"/>
      <c r="QLH25" s="771"/>
      <c r="QLI25" s="771"/>
      <c r="QLJ25" s="771"/>
      <c r="QLK25" s="771"/>
      <c r="QLL25" s="771"/>
      <c r="QLM25" s="771"/>
      <c r="QLN25" s="771"/>
      <c r="QLO25" s="771"/>
      <c r="QLP25" s="771"/>
      <c r="QLQ25" s="771"/>
      <c r="QLR25" s="771"/>
      <c r="QLS25" s="771"/>
      <c r="QLT25" s="771"/>
      <c r="QLU25" s="771"/>
      <c r="QLV25" s="771"/>
      <c r="QLW25" s="771"/>
      <c r="QLX25" s="771"/>
      <c r="QLY25" s="771"/>
      <c r="QLZ25" s="771"/>
      <c r="QMA25" s="771"/>
      <c r="QMB25" s="771"/>
      <c r="QMC25" s="771"/>
      <c r="QMD25" s="771"/>
      <c r="QME25" s="771"/>
      <c r="QMF25" s="771"/>
      <c r="QMG25" s="771"/>
      <c r="QMH25" s="771"/>
      <c r="QMI25" s="771"/>
      <c r="QMJ25" s="771"/>
      <c r="QMK25" s="771"/>
      <c r="QML25" s="771"/>
      <c r="QMM25" s="771"/>
      <c r="QMN25" s="771"/>
      <c r="QMO25" s="771"/>
      <c r="QMP25" s="771"/>
      <c r="QMQ25" s="771"/>
      <c r="QMR25" s="771"/>
      <c r="QMS25" s="771"/>
      <c r="QMT25" s="771"/>
      <c r="QMU25" s="771"/>
      <c r="QMV25" s="771"/>
      <c r="QMW25" s="771"/>
      <c r="QMX25" s="771"/>
      <c r="QMY25" s="771"/>
      <c r="QMZ25" s="771"/>
      <c r="QNA25" s="771"/>
      <c r="QNB25" s="771"/>
      <c r="QNC25" s="771"/>
      <c r="QND25" s="771"/>
      <c r="QNE25" s="771"/>
      <c r="QNF25" s="771"/>
      <c r="QNG25" s="771"/>
      <c r="QNH25" s="771"/>
      <c r="QNI25" s="771"/>
      <c r="QNJ25" s="771"/>
      <c r="QNK25" s="771"/>
      <c r="QNL25" s="771"/>
      <c r="QNM25" s="771"/>
      <c r="QNN25" s="771"/>
      <c r="QNO25" s="771"/>
      <c r="QNP25" s="771"/>
      <c r="QNQ25" s="771"/>
      <c r="QNR25" s="771"/>
      <c r="QNS25" s="771"/>
      <c r="QNT25" s="771"/>
      <c r="QNU25" s="771"/>
      <c r="QNV25" s="771"/>
      <c r="QNW25" s="771"/>
      <c r="QNX25" s="771"/>
      <c r="QNY25" s="771"/>
      <c r="QNZ25" s="771"/>
      <c r="QOA25" s="771"/>
      <c r="QOB25" s="771"/>
      <c r="QOC25" s="771"/>
      <c r="QOD25" s="771"/>
      <c r="QOE25" s="771"/>
      <c r="QOF25" s="771"/>
      <c r="QOG25" s="771"/>
      <c r="QOH25" s="771"/>
      <c r="QOI25" s="771"/>
      <c r="QOJ25" s="771"/>
      <c r="QOK25" s="771"/>
      <c r="QOL25" s="771"/>
      <c r="QOM25" s="771"/>
      <c r="QON25" s="771"/>
      <c r="QOO25" s="771"/>
      <c r="QOP25" s="771"/>
      <c r="QOQ25" s="771"/>
      <c r="QOR25" s="771"/>
      <c r="QOS25" s="771"/>
      <c r="QOT25" s="771"/>
      <c r="QOU25" s="771"/>
      <c r="QOV25" s="771"/>
      <c r="QOW25" s="771"/>
      <c r="QOX25" s="771"/>
      <c r="QOY25" s="771"/>
      <c r="QOZ25" s="771"/>
      <c r="QPA25" s="771"/>
      <c r="QPB25" s="771"/>
      <c r="QPC25" s="771"/>
      <c r="QPD25" s="771"/>
      <c r="QPE25" s="771"/>
      <c r="QPF25" s="771"/>
      <c r="QPG25" s="771"/>
      <c r="QPH25" s="771"/>
      <c r="QPI25" s="771"/>
      <c r="QPJ25" s="771"/>
      <c r="QPK25" s="771"/>
      <c r="QPL25" s="771"/>
      <c r="QPM25" s="771"/>
      <c r="QPN25" s="771"/>
      <c r="QPO25" s="771"/>
      <c r="QPP25" s="771"/>
      <c r="QPQ25" s="771"/>
      <c r="QPR25" s="771"/>
      <c r="QPS25" s="771"/>
      <c r="QPT25" s="771"/>
      <c r="QPU25" s="771"/>
      <c r="QPV25" s="771"/>
      <c r="QPW25" s="771"/>
      <c r="QPX25" s="771"/>
      <c r="QPY25" s="771"/>
      <c r="QPZ25" s="771"/>
      <c r="QQA25" s="771"/>
      <c r="QQB25" s="771"/>
      <c r="QQC25" s="771"/>
      <c r="QQD25" s="771"/>
      <c r="QQE25" s="771"/>
      <c r="QQF25" s="771"/>
      <c r="QQG25" s="771"/>
      <c r="QQH25" s="771"/>
      <c r="QQI25" s="771"/>
      <c r="QQJ25" s="771"/>
      <c r="QQK25" s="771"/>
      <c r="QQL25" s="771"/>
      <c r="QQM25" s="771"/>
      <c r="QQN25" s="771"/>
      <c r="QQO25" s="771"/>
      <c r="QQP25" s="771"/>
      <c r="QQQ25" s="771"/>
      <c r="QQR25" s="771"/>
      <c r="QQS25" s="771"/>
      <c r="QQT25" s="771"/>
      <c r="QQU25" s="771"/>
      <c r="QQV25" s="771"/>
      <c r="QQW25" s="771"/>
      <c r="QQX25" s="771"/>
      <c r="QQY25" s="771"/>
      <c r="QQZ25" s="771"/>
      <c r="QRA25" s="771"/>
      <c r="QRB25" s="771"/>
      <c r="QRC25" s="771"/>
      <c r="QRD25" s="771"/>
      <c r="QRE25" s="771"/>
      <c r="QRF25" s="771"/>
      <c r="QRG25" s="771"/>
      <c r="QRH25" s="771"/>
      <c r="QRI25" s="771"/>
      <c r="QRJ25" s="771"/>
      <c r="QRK25" s="771"/>
      <c r="QRL25" s="771"/>
      <c r="QRM25" s="771"/>
      <c r="QRN25" s="771"/>
      <c r="QRO25" s="771"/>
      <c r="QRP25" s="771"/>
      <c r="QRQ25" s="771"/>
      <c r="QRR25" s="771"/>
      <c r="QRS25" s="771"/>
      <c r="QRT25" s="771"/>
      <c r="QRU25" s="771"/>
      <c r="QRV25" s="771"/>
      <c r="QRW25" s="771"/>
      <c r="QRX25" s="771"/>
      <c r="QRY25" s="771"/>
      <c r="QRZ25" s="771"/>
      <c r="QSA25" s="771"/>
      <c r="QSB25" s="771"/>
      <c r="QSC25" s="771"/>
      <c r="QSD25" s="771"/>
      <c r="QSE25" s="771"/>
      <c r="QSF25" s="771"/>
      <c r="QSG25" s="771"/>
      <c r="QSH25" s="771"/>
      <c r="QSI25" s="771"/>
      <c r="QSJ25" s="771"/>
      <c r="QSK25" s="771"/>
      <c r="QSL25" s="771"/>
      <c r="QSM25" s="771"/>
      <c r="QSN25" s="771"/>
      <c r="QSO25" s="771"/>
      <c r="QSP25" s="771"/>
      <c r="QSQ25" s="771"/>
      <c r="QSR25" s="771"/>
      <c r="QSS25" s="771"/>
      <c r="QST25" s="771"/>
      <c r="QSU25" s="771"/>
      <c r="QSV25" s="771"/>
      <c r="QSW25" s="771"/>
      <c r="QSX25" s="771"/>
      <c r="QSY25" s="771"/>
      <c r="QSZ25" s="771"/>
      <c r="QTA25" s="771"/>
      <c r="QTB25" s="771"/>
      <c r="QTC25" s="771"/>
      <c r="QTD25" s="771"/>
      <c r="QTE25" s="771"/>
      <c r="QTF25" s="771"/>
      <c r="QTG25" s="771"/>
      <c r="QTH25" s="771"/>
      <c r="QTI25" s="771"/>
      <c r="QTJ25" s="771"/>
      <c r="QTK25" s="771"/>
      <c r="QTL25" s="771"/>
      <c r="QTM25" s="771"/>
      <c r="QTN25" s="771"/>
      <c r="QTO25" s="771"/>
      <c r="QTP25" s="771"/>
      <c r="QTQ25" s="771"/>
      <c r="QTR25" s="771"/>
      <c r="QTS25" s="771"/>
      <c r="QTT25" s="771"/>
      <c r="QTU25" s="771"/>
      <c r="QTV25" s="771"/>
      <c r="QTW25" s="771"/>
      <c r="QTX25" s="771"/>
      <c r="QTY25" s="771"/>
      <c r="QTZ25" s="771"/>
      <c r="QUA25" s="771"/>
      <c r="QUB25" s="771"/>
      <c r="QUC25" s="771"/>
      <c r="QUD25" s="771"/>
      <c r="QUE25" s="771"/>
      <c r="QUF25" s="771"/>
      <c r="QUG25" s="771"/>
      <c r="QUH25" s="771"/>
      <c r="QUI25" s="771"/>
      <c r="QUJ25" s="771"/>
      <c r="QUK25" s="771"/>
      <c r="QUL25" s="771"/>
      <c r="QUM25" s="771"/>
      <c r="QUN25" s="771"/>
      <c r="QUO25" s="771"/>
      <c r="QUP25" s="771"/>
      <c r="QUQ25" s="771"/>
      <c r="QUR25" s="771"/>
      <c r="QUS25" s="771"/>
      <c r="QUT25" s="771"/>
      <c r="QUU25" s="771"/>
      <c r="QUV25" s="771"/>
      <c r="QUW25" s="771"/>
      <c r="QUX25" s="771"/>
      <c r="QUY25" s="771"/>
      <c r="QUZ25" s="771"/>
      <c r="QVA25" s="771"/>
      <c r="QVB25" s="771"/>
      <c r="QVC25" s="771"/>
      <c r="QVD25" s="771"/>
      <c r="QVE25" s="771"/>
      <c r="QVF25" s="771"/>
      <c r="QVG25" s="771"/>
      <c r="QVH25" s="771"/>
      <c r="QVI25" s="771"/>
      <c r="QVJ25" s="771"/>
      <c r="QVK25" s="771"/>
      <c r="QVL25" s="771"/>
      <c r="QVM25" s="771"/>
      <c r="QVN25" s="771"/>
      <c r="QVO25" s="771"/>
      <c r="QVP25" s="771"/>
      <c r="QVQ25" s="771"/>
      <c r="QVR25" s="771"/>
      <c r="QVS25" s="771"/>
      <c r="QVT25" s="771"/>
      <c r="QVU25" s="771"/>
      <c r="QVV25" s="771"/>
      <c r="QVW25" s="771"/>
      <c r="QVX25" s="771"/>
      <c r="QVY25" s="771"/>
      <c r="QVZ25" s="771"/>
      <c r="QWA25" s="771"/>
      <c r="QWB25" s="771"/>
      <c r="QWC25" s="771"/>
      <c r="QWD25" s="771"/>
      <c r="QWE25" s="771"/>
      <c r="QWF25" s="771"/>
      <c r="QWG25" s="771"/>
      <c r="QWH25" s="771"/>
      <c r="QWI25" s="771"/>
      <c r="QWJ25" s="771"/>
      <c r="QWK25" s="771"/>
      <c r="QWL25" s="771"/>
      <c r="QWM25" s="771"/>
      <c r="QWN25" s="771"/>
      <c r="QWO25" s="771"/>
      <c r="QWP25" s="771"/>
      <c r="QWQ25" s="771"/>
      <c r="QWR25" s="771"/>
      <c r="QWS25" s="771"/>
      <c r="QWT25" s="771"/>
      <c r="QWU25" s="771"/>
      <c r="QWV25" s="771"/>
      <c r="QWW25" s="771"/>
      <c r="QWX25" s="771"/>
      <c r="QWY25" s="771"/>
      <c r="QWZ25" s="771"/>
      <c r="QXA25" s="771"/>
      <c r="QXB25" s="771"/>
      <c r="QXC25" s="771"/>
      <c r="QXD25" s="771"/>
      <c r="QXE25" s="771"/>
      <c r="QXF25" s="771"/>
      <c r="QXG25" s="771"/>
      <c r="QXH25" s="771"/>
      <c r="QXI25" s="771"/>
      <c r="QXJ25" s="771"/>
      <c r="QXK25" s="771"/>
      <c r="QXL25" s="771"/>
      <c r="QXM25" s="771"/>
      <c r="QXN25" s="771"/>
      <c r="QXO25" s="771"/>
      <c r="QXP25" s="771"/>
      <c r="QXQ25" s="771"/>
      <c r="QXR25" s="771"/>
      <c r="QXS25" s="771"/>
      <c r="QXT25" s="771"/>
      <c r="QXU25" s="771"/>
      <c r="QXV25" s="771"/>
      <c r="QXW25" s="771"/>
      <c r="QXX25" s="771"/>
      <c r="QXY25" s="771"/>
      <c r="QXZ25" s="771"/>
      <c r="QYA25" s="771"/>
      <c r="QYB25" s="771"/>
      <c r="QYC25" s="771"/>
      <c r="QYD25" s="771"/>
      <c r="QYE25" s="771"/>
      <c r="QYF25" s="771"/>
      <c r="QYG25" s="771"/>
      <c r="QYH25" s="771"/>
      <c r="QYI25" s="771"/>
      <c r="QYJ25" s="771"/>
      <c r="QYK25" s="771"/>
      <c r="QYL25" s="771"/>
      <c r="QYM25" s="771"/>
      <c r="QYN25" s="771"/>
      <c r="QYO25" s="771"/>
      <c r="QYP25" s="771"/>
      <c r="QYQ25" s="771"/>
      <c r="QYR25" s="771"/>
      <c r="QYS25" s="771"/>
      <c r="QYT25" s="771"/>
      <c r="QYU25" s="771"/>
      <c r="QYV25" s="771"/>
      <c r="QYW25" s="771"/>
      <c r="QYX25" s="771"/>
      <c r="QYY25" s="771"/>
      <c r="QYZ25" s="771"/>
      <c r="QZA25" s="771"/>
      <c r="QZB25" s="771"/>
      <c r="QZC25" s="771"/>
      <c r="QZD25" s="771"/>
      <c r="QZE25" s="771"/>
      <c r="QZF25" s="771"/>
      <c r="QZG25" s="771"/>
      <c r="QZH25" s="771"/>
      <c r="QZI25" s="771"/>
      <c r="QZJ25" s="771"/>
      <c r="QZK25" s="771"/>
      <c r="QZL25" s="771"/>
      <c r="QZM25" s="771"/>
      <c r="QZN25" s="771"/>
      <c r="QZO25" s="771"/>
      <c r="QZP25" s="771"/>
      <c r="QZQ25" s="771"/>
      <c r="QZR25" s="771"/>
      <c r="QZS25" s="771"/>
      <c r="QZT25" s="771"/>
      <c r="QZU25" s="771"/>
      <c r="QZV25" s="771"/>
      <c r="QZW25" s="771"/>
      <c r="QZX25" s="771"/>
      <c r="QZY25" s="771"/>
      <c r="QZZ25" s="771"/>
      <c r="RAA25" s="771"/>
      <c r="RAB25" s="771"/>
      <c r="RAC25" s="771"/>
      <c r="RAD25" s="771"/>
      <c r="RAE25" s="771"/>
      <c r="RAF25" s="771"/>
      <c r="RAG25" s="771"/>
      <c r="RAH25" s="771"/>
      <c r="RAI25" s="771"/>
      <c r="RAJ25" s="771"/>
      <c r="RAK25" s="771"/>
      <c r="RAL25" s="771"/>
      <c r="RAM25" s="771"/>
      <c r="RAN25" s="771"/>
      <c r="RAO25" s="771"/>
      <c r="RAP25" s="771"/>
      <c r="RAQ25" s="771"/>
      <c r="RAR25" s="771"/>
      <c r="RAS25" s="771"/>
      <c r="RAT25" s="771"/>
      <c r="RAU25" s="771"/>
      <c r="RAV25" s="771"/>
      <c r="RAW25" s="771"/>
      <c r="RAX25" s="771"/>
      <c r="RAY25" s="771"/>
      <c r="RAZ25" s="771"/>
      <c r="RBA25" s="771"/>
      <c r="RBB25" s="771"/>
      <c r="RBC25" s="771"/>
      <c r="RBD25" s="771"/>
      <c r="RBE25" s="771"/>
      <c r="RBF25" s="771"/>
      <c r="RBG25" s="771"/>
      <c r="RBH25" s="771"/>
      <c r="RBI25" s="771"/>
      <c r="RBJ25" s="771"/>
      <c r="RBK25" s="771"/>
      <c r="RBL25" s="771"/>
      <c r="RBM25" s="771"/>
      <c r="RBN25" s="771"/>
      <c r="RBO25" s="771"/>
      <c r="RBP25" s="771"/>
      <c r="RBQ25" s="771"/>
      <c r="RBR25" s="771"/>
      <c r="RBS25" s="771"/>
      <c r="RBT25" s="771"/>
      <c r="RBU25" s="771"/>
      <c r="RBV25" s="771"/>
      <c r="RBW25" s="771"/>
      <c r="RBX25" s="771"/>
      <c r="RBY25" s="771"/>
      <c r="RBZ25" s="771"/>
      <c r="RCA25" s="771"/>
      <c r="RCB25" s="771"/>
      <c r="RCC25" s="771"/>
      <c r="RCD25" s="771"/>
      <c r="RCE25" s="771"/>
      <c r="RCF25" s="771"/>
      <c r="RCG25" s="771"/>
      <c r="RCH25" s="771"/>
      <c r="RCI25" s="771"/>
      <c r="RCJ25" s="771"/>
      <c r="RCK25" s="771"/>
      <c r="RCL25" s="771"/>
      <c r="RCM25" s="771"/>
      <c r="RCN25" s="771"/>
      <c r="RCO25" s="771"/>
      <c r="RCP25" s="771"/>
      <c r="RCQ25" s="771"/>
      <c r="RCR25" s="771"/>
      <c r="RCS25" s="771"/>
      <c r="RCT25" s="771"/>
      <c r="RCU25" s="771"/>
      <c r="RCV25" s="771"/>
      <c r="RCW25" s="771"/>
      <c r="RCX25" s="771"/>
      <c r="RCY25" s="771"/>
      <c r="RCZ25" s="771"/>
      <c r="RDA25" s="771"/>
      <c r="RDB25" s="771"/>
      <c r="RDC25" s="771"/>
      <c r="RDD25" s="771"/>
      <c r="RDE25" s="771"/>
      <c r="RDF25" s="771"/>
      <c r="RDG25" s="771"/>
      <c r="RDH25" s="771"/>
      <c r="RDI25" s="771"/>
      <c r="RDJ25" s="771"/>
      <c r="RDK25" s="771"/>
      <c r="RDL25" s="771"/>
      <c r="RDM25" s="771"/>
      <c r="RDN25" s="771"/>
      <c r="RDO25" s="771"/>
      <c r="RDP25" s="771"/>
      <c r="RDQ25" s="771"/>
      <c r="RDR25" s="771"/>
      <c r="RDS25" s="771"/>
      <c r="RDT25" s="771"/>
      <c r="RDU25" s="771"/>
      <c r="RDV25" s="771"/>
      <c r="RDW25" s="771"/>
      <c r="RDX25" s="771"/>
      <c r="RDY25" s="771"/>
      <c r="RDZ25" s="771"/>
      <c r="REA25" s="771"/>
      <c r="REB25" s="771"/>
      <c r="REC25" s="771"/>
      <c r="RED25" s="771"/>
      <c r="REE25" s="771"/>
      <c r="REF25" s="771"/>
      <c r="REG25" s="771"/>
      <c r="REH25" s="771"/>
      <c r="REI25" s="771"/>
      <c r="REJ25" s="771"/>
      <c r="REK25" s="771"/>
      <c r="REL25" s="771"/>
      <c r="REM25" s="771"/>
      <c r="REN25" s="771"/>
      <c r="REO25" s="771"/>
      <c r="REP25" s="771"/>
      <c r="REQ25" s="771"/>
      <c r="RER25" s="771"/>
      <c r="RES25" s="771"/>
      <c r="RET25" s="771"/>
      <c r="REU25" s="771"/>
      <c r="REV25" s="771"/>
      <c r="REW25" s="771"/>
      <c r="REX25" s="771"/>
      <c r="REY25" s="771"/>
      <c r="REZ25" s="771"/>
      <c r="RFA25" s="771"/>
      <c r="RFB25" s="771"/>
      <c r="RFC25" s="771"/>
      <c r="RFD25" s="771"/>
      <c r="RFE25" s="771"/>
      <c r="RFF25" s="771"/>
      <c r="RFG25" s="771"/>
      <c r="RFH25" s="771"/>
      <c r="RFI25" s="771"/>
      <c r="RFJ25" s="771"/>
      <c r="RFK25" s="771"/>
      <c r="RFL25" s="771"/>
      <c r="RFM25" s="771"/>
      <c r="RFN25" s="771"/>
      <c r="RFO25" s="771"/>
      <c r="RFP25" s="771"/>
      <c r="RFQ25" s="771"/>
      <c r="RFR25" s="771"/>
      <c r="RFS25" s="771"/>
      <c r="RFT25" s="771"/>
      <c r="RFU25" s="771"/>
      <c r="RFV25" s="771"/>
      <c r="RFW25" s="771"/>
      <c r="RFX25" s="771"/>
      <c r="RFY25" s="771"/>
      <c r="RFZ25" s="771"/>
      <c r="RGA25" s="771"/>
      <c r="RGB25" s="771"/>
      <c r="RGC25" s="771"/>
      <c r="RGD25" s="771"/>
      <c r="RGE25" s="771"/>
      <c r="RGF25" s="771"/>
      <c r="RGG25" s="771"/>
      <c r="RGH25" s="771"/>
      <c r="RGI25" s="771"/>
      <c r="RGJ25" s="771"/>
      <c r="RGK25" s="771"/>
      <c r="RGL25" s="771"/>
      <c r="RGM25" s="771"/>
      <c r="RGN25" s="771"/>
      <c r="RGO25" s="771"/>
      <c r="RGP25" s="771"/>
      <c r="RGQ25" s="771"/>
      <c r="RGR25" s="771"/>
      <c r="RGS25" s="771"/>
      <c r="RGT25" s="771"/>
      <c r="RGU25" s="771"/>
      <c r="RGV25" s="771"/>
      <c r="RGW25" s="771"/>
      <c r="RGX25" s="771"/>
      <c r="RGY25" s="771"/>
      <c r="RGZ25" s="771"/>
      <c r="RHA25" s="771"/>
      <c r="RHB25" s="771"/>
      <c r="RHC25" s="771"/>
      <c r="RHD25" s="771"/>
      <c r="RHE25" s="771"/>
      <c r="RHF25" s="771"/>
      <c r="RHG25" s="771"/>
      <c r="RHH25" s="771"/>
      <c r="RHI25" s="771"/>
      <c r="RHJ25" s="771"/>
      <c r="RHK25" s="771"/>
      <c r="RHL25" s="771"/>
      <c r="RHM25" s="771"/>
      <c r="RHN25" s="771"/>
      <c r="RHO25" s="771"/>
      <c r="RHP25" s="771"/>
      <c r="RHQ25" s="771"/>
      <c r="RHR25" s="771"/>
      <c r="RHS25" s="771"/>
      <c r="RHT25" s="771"/>
      <c r="RHU25" s="771"/>
      <c r="RHV25" s="771"/>
      <c r="RHW25" s="771"/>
      <c r="RHX25" s="771"/>
      <c r="RHY25" s="771"/>
      <c r="RHZ25" s="771"/>
      <c r="RIA25" s="771"/>
      <c r="RIB25" s="771"/>
      <c r="RIC25" s="771"/>
      <c r="RID25" s="771"/>
      <c r="RIE25" s="771"/>
      <c r="RIF25" s="771"/>
      <c r="RIG25" s="771"/>
      <c r="RIH25" s="771"/>
      <c r="RII25" s="771"/>
      <c r="RIJ25" s="771"/>
      <c r="RIK25" s="771"/>
      <c r="RIL25" s="771"/>
      <c r="RIM25" s="771"/>
      <c r="RIN25" s="771"/>
      <c r="RIO25" s="771"/>
      <c r="RIP25" s="771"/>
      <c r="RIQ25" s="771"/>
      <c r="RIR25" s="771"/>
      <c r="RIS25" s="771"/>
      <c r="RIT25" s="771"/>
      <c r="RIU25" s="771"/>
      <c r="RIV25" s="771"/>
      <c r="RIW25" s="771"/>
      <c r="RIX25" s="771"/>
      <c r="RIY25" s="771"/>
      <c r="RIZ25" s="771"/>
      <c r="RJA25" s="771"/>
      <c r="RJB25" s="771"/>
      <c r="RJC25" s="771"/>
      <c r="RJD25" s="771"/>
      <c r="RJE25" s="771"/>
      <c r="RJF25" s="771"/>
      <c r="RJG25" s="771"/>
      <c r="RJH25" s="771"/>
      <c r="RJI25" s="771"/>
      <c r="RJJ25" s="771"/>
      <c r="RJK25" s="771"/>
      <c r="RJL25" s="771"/>
      <c r="RJM25" s="771"/>
      <c r="RJN25" s="771"/>
      <c r="RJO25" s="771"/>
      <c r="RJP25" s="771"/>
      <c r="RJQ25" s="771"/>
      <c r="RJR25" s="771"/>
      <c r="RJS25" s="771"/>
      <c r="RJT25" s="771"/>
      <c r="RJU25" s="771"/>
      <c r="RJV25" s="771"/>
      <c r="RJW25" s="771"/>
      <c r="RJX25" s="771"/>
      <c r="RJY25" s="771"/>
      <c r="RJZ25" s="771"/>
      <c r="RKA25" s="771"/>
      <c r="RKB25" s="771"/>
      <c r="RKC25" s="771"/>
      <c r="RKD25" s="771"/>
      <c r="RKE25" s="771"/>
      <c r="RKF25" s="771"/>
      <c r="RKG25" s="771"/>
      <c r="RKH25" s="771"/>
      <c r="RKI25" s="771"/>
      <c r="RKJ25" s="771"/>
      <c r="RKK25" s="771"/>
      <c r="RKL25" s="771"/>
      <c r="RKM25" s="771"/>
      <c r="RKN25" s="771"/>
      <c r="RKO25" s="771"/>
      <c r="RKP25" s="771"/>
      <c r="RKQ25" s="771"/>
      <c r="RKR25" s="771"/>
      <c r="RKS25" s="771"/>
      <c r="RKT25" s="771"/>
      <c r="RKU25" s="771"/>
      <c r="RKV25" s="771"/>
      <c r="RKW25" s="771"/>
      <c r="RKX25" s="771"/>
      <c r="RKY25" s="771"/>
      <c r="RKZ25" s="771"/>
      <c r="RLA25" s="771"/>
      <c r="RLB25" s="771"/>
      <c r="RLC25" s="771"/>
      <c r="RLD25" s="771"/>
      <c r="RLE25" s="771"/>
      <c r="RLF25" s="771"/>
      <c r="RLG25" s="771"/>
      <c r="RLH25" s="771"/>
      <c r="RLI25" s="771"/>
      <c r="RLJ25" s="771"/>
      <c r="RLK25" s="771"/>
      <c r="RLL25" s="771"/>
      <c r="RLM25" s="771"/>
      <c r="RLN25" s="771"/>
      <c r="RLO25" s="771"/>
      <c r="RLP25" s="771"/>
      <c r="RLQ25" s="771"/>
      <c r="RLR25" s="771"/>
      <c r="RLS25" s="771"/>
      <c r="RLT25" s="771"/>
      <c r="RLU25" s="771"/>
      <c r="RLV25" s="771"/>
      <c r="RLW25" s="771"/>
      <c r="RLX25" s="771"/>
      <c r="RLY25" s="771"/>
      <c r="RLZ25" s="771"/>
      <c r="RMA25" s="771"/>
      <c r="RMB25" s="771"/>
      <c r="RMC25" s="771"/>
      <c r="RMD25" s="771"/>
      <c r="RME25" s="771"/>
      <c r="RMF25" s="771"/>
      <c r="RMG25" s="771"/>
      <c r="RMH25" s="771"/>
      <c r="RMI25" s="771"/>
      <c r="RMJ25" s="771"/>
      <c r="RMK25" s="771"/>
      <c r="RML25" s="771"/>
      <c r="RMM25" s="771"/>
      <c r="RMN25" s="771"/>
      <c r="RMO25" s="771"/>
      <c r="RMP25" s="771"/>
      <c r="RMQ25" s="771"/>
      <c r="RMR25" s="771"/>
      <c r="RMS25" s="771"/>
      <c r="RMT25" s="771"/>
      <c r="RMU25" s="771"/>
      <c r="RMV25" s="771"/>
      <c r="RMW25" s="771"/>
      <c r="RMX25" s="771"/>
      <c r="RMY25" s="771"/>
      <c r="RMZ25" s="771"/>
      <c r="RNA25" s="771"/>
      <c r="RNB25" s="771"/>
      <c r="RNC25" s="771"/>
      <c r="RND25" s="771"/>
      <c r="RNE25" s="771"/>
      <c r="RNF25" s="771"/>
      <c r="RNG25" s="771"/>
      <c r="RNH25" s="771"/>
      <c r="RNI25" s="771"/>
      <c r="RNJ25" s="771"/>
      <c r="RNK25" s="771"/>
      <c r="RNL25" s="771"/>
      <c r="RNM25" s="771"/>
      <c r="RNN25" s="771"/>
      <c r="RNO25" s="771"/>
      <c r="RNP25" s="771"/>
      <c r="RNQ25" s="771"/>
      <c r="RNR25" s="771"/>
      <c r="RNS25" s="771"/>
      <c r="RNT25" s="771"/>
      <c r="RNU25" s="771"/>
      <c r="RNV25" s="771"/>
      <c r="RNW25" s="771"/>
      <c r="RNX25" s="771"/>
      <c r="RNY25" s="771"/>
      <c r="RNZ25" s="771"/>
      <c r="ROA25" s="771"/>
      <c r="ROB25" s="771"/>
      <c r="ROC25" s="771"/>
      <c r="ROD25" s="771"/>
      <c r="ROE25" s="771"/>
      <c r="ROF25" s="771"/>
      <c r="ROG25" s="771"/>
      <c r="ROH25" s="771"/>
      <c r="ROI25" s="771"/>
      <c r="ROJ25" s="771"/>
      <c r="ROK25" s="771"/>
      <c r="ROL25" s="771"/>
      <c r="ROM25" s="771"/>
      <c r="RON25" s="771"/>
      <c r="ROO25" s="771"/>
      <c r="ROP25" s="771"/>
      <c r="ROQ25" s="771"/>
      <c r="ROR25" s="771"/>
      <c r="ROS25" s="771"/>
      <c r="ROT25" s="771"/>
      <c r="ROU25" s="771"/>
      <c r="ROV25" s="771"/>
      <c r="ROW25" s="771"/>
      <c r="ROX25" s="771"/>
      <c r="ROY25" s="771"/>
      <c r="ROZ25" s="771"/>
      <c r="RPA25" s="771"/>
      <c r="RPB25" s="771"/>
      <c r="RPC25" s="771"/>
      <c r="RPD25" s="771"/>
      <c r="RPE25" s="771"/>
      <c r="RPF25" s="771"/>
      <c r="RPG25" s="771"/>
      <c r="RPH25" s="771"/>
      <c r="RPI25" s="771"/>
      <c r="RPJ25" s="771"/>
      <c r="RPK25" s="771"/>
      <c r="RPL25" s="771"/>
      <c r="RPM25" s="771"/>
      <c r="RPN25" s="771"/>
      <c r="RPO25" s="771"/>
      <c r="RPP25" s="771"/>
      <c r="RPQ25" s="771"/>
      <c r="RPR25" s="771"/>
      <c r="RPS25" s="771"/>
      <c r="RPT25" s="771"/>
      <c r="RPU25" s="771"/>
      <c r="RPV25" s="771"/>
      <c r="RPW25" s="771"/>
      <c r="RPX25" s="771"/>
      <c r="RPY25" s="771"/>
      <c r="RPZ25" s="771"/>
      <c r="RQA25" s="771"/>
      <c r="RQB25" s="771"/>
      <c r="RQC25" s="771"/>
      <c r="RQD25" s="771"/>
      <c r="RQE25" s="771"/>
      <c r="RQF25" s="771"/>
      <c r="RQG25" s="771"/>
      <c r="RQH25" s="771"/>
      <c r="RQI25" s="771"/>
      <c r="RQJ25" s="771"/>
      <c r="RQK25" s="771"/>
      <c r="RQL25" s="771"/>
      <c r="RQM25" s="771"/>
      <c r="RQN25" s="771"/>
      <c r="RQO25" s="771"/>
      <c r="RQP25" s="771"/>
      <c r="RQQ25" s="771"/>
      <c r="RQR25" s="771"/>
      <c r="RQS25" s="771"/>
      <c r="RQT25" s="771"/>
      <c r="RQU25" s="771"/>
      <c r="RQV25" s="771"/>
      <c r="RQW25" s="771"/>
      <c r="RQX25" s="771"/>
      <c r="RQY25" s="771"/>
      <c r="RQZ25" s="771"/>
      <c r="RRA25" s="771"/>
      <c r="RRB25" s="771"/>
      <c r="RRC25" s="771"/>
      <c r="RRD25" s="771"/>
      <c r="RRE25" s="771"/>
      <c r="RRF25" s="771"/>
      <c r="RRG25" s="771"/>
      <c r="RRH25" s="771"/>
      <c r="RRI25" s="771"/>
      <c r="RRJ25" s="771"/>
      <c r="RRK25" s="771"/>
      <c r="RRL25" s="771"/>
      <c r="RRM25" s="771"/>
      <c r="RRN25" s="771"/>
      <c r="RRO25" s="771"/>
      <c r="RRP25" s="771"/>
      <c r="RRQ25" s="771"/>
      <c r="RRR25" s="771"/>
      <c r="RRS25" s="771"/>
      <c r="RRT25" s="771"/>
      <c r="RRU25" s="771"/>
      <c r="RRV25" s="771"/>
      <c r="RRW25" s="771"/>
      <c r="RRX25" s="771"/>
      <c r="RRY25" s="771"/>
      <c r="RRZ25" s="771"/>
      <c r="RSA25" s="771"/>
      <c r="RSB25" s="771"/>
      <c r="RSC25" s="771"/>
      <c r="RSD25" s="771"/>
      <c r="RSE25" s="771"/>
      <c r="RSF25" s="771"/>
      <c r="RSG25" s="771"/>
      <c r="RSH25" s="771"/>
      <c r="RSI25" s="771"/>
      <c r="RSJ25" s="771"/>
      <c r="RSK25" s="771"/>
      <c r="RSL25" s="771"/>
      <c r="RSM25" s="771"/>
      <c r="RSN25" s="771"/>
      <c r="RSO25" s="771"/>
      <c r="RSP25" s="771"/>
      <c r="RSQ25" s="771"/>
      <c r="RSR25" s="771"/>
      <c r="RSS25" s="771"/>
      <c r="RST25" s="771"/>
      <c r="RSU25" s="771"/>
      <c r="RSV25" s="771"/>
      <c r="RSW25" s="771"/>
      <c r="RSX25" s="771"/>
      <c r="RSY25" s="771"/>
      <c r="RSZ25" s="771"/>
      <c r="RTA25" s="771"/>
      <c r="RTB25" s="771"/>
      <c r="RTC25" s="771"/>
      <c r="RTD25" s="771"/>
      <c r="RTE25" s="771"/>
      <c r="RTF25" s="771"/>
      <c r="RTG25" s="771"/>
      <c r="RTH25" s="771"/>
      <c r="RTI25" s="771"/>
      <c r="RTJ25" s="771"/>
      <c r="RTK25" s="771"/>
      <c r="RTL25" s="771"/>
      <c r="RTM25" s="771"/>
      <c r="RTN25" s="771"/>
      <c r="RTO25" s="771"/>
      <c r="RTP25" s="771"/>
      <c r="RTQ25" s="771"/>
      <c r="RTR25" s="771"/>
      <c r="RTS25" s="771"/>
      <c r="RTT25" s="771"/>
      <c r="RTU25" s="771"/>
      <c r="RTV25" s="771"/>
      <c r="RTW25" s="771"/>
      <c r="RTX25" s="771"/>
      <c r="RTY25" s="771"/>
      <c r="RTZ25" s="771"/>
      <c r="RUA25" s="771"/>
      <c r="RUB25" s="771"/>
      <c r="RUC25" s="771"/>
      <c r="RUD25" s="771"/>
      <c r="RUE25" s="771"/>
      <c r="RUF25" s="771"/>
      <c r="RUG25" s="771"/>
      <c r="RUH25" s="771"/>
      <c r="RUI25" s="771"/>
      <c r="RUJ25" s="771"/>
      <c r="RUK25" s="771"/>
      <c r="RUL25" s="771"/>
      <c r="RUM25" s="771"/>
      <c r="RUN25" s="771"/>
      <c r="RUO25" s="771"/>
      <c r="RUP25" s="771"/>
      <c r="RUQ25" s="771"/>
      <c r="RUR25" s="771"/>
      <c r="RUS25" s="771"/>
      <c r="RUT25" s="771"/>
      <c r="RUU25" s="771"/>
      <c r="RUV25" s="771"/>
      <c r="RUW25" s="771"/>
      <c r="RUX25" s="771"/>
      <c r="RUY25" s="771"/>
      <c r="RUZ25" s="771"/>
      <c r="RVA25" s="771"/>
      <c r="RVB25" s="771"/>
      <c r="RVC25" s="771"/>
      <c r="RVD25" s="771"/>
      <c r="RVE25" s="771"/>
      <c r="RVF25" s="771"/>
      <c r="RVG25" s="771"/>
      <c r="RVH25" s="771"/>
      <c r="RVI25" s="771"/>
      <c r="RVJ25" s="771"/>
      <c r="RVK25" s="771"/>
      <c r="RVL25" s="771"/>
      <c r="RVM25" s="771"/>
      <c r="RVN25" s="771"/>
      <c r="RVO25" s="771"/>
      <c r="RVP25" s="771"/>
      <c r="RVQ25" s="771"/>
      <c r="RVR25" s="771"/>
      <c r="RVS25" s="771"/>
      <c r="RVT25" s="771"/>
      <c r="RVU25" s="771"/>
      <c r="RVV25" s="771"/>
      <c r="RVW25" s="771"/>
      <c r="RVX25" s="771"/>
      <c r="RVY25" s="771"/>
      <c r="RVZ25" s="771"/>
      <c r="RWA25" s="771"/>
      <c r="RWB25" s="771"/>
      <c r="RWC25" s="771"/>
      <c r="RWD25" s="771"/>
      <c r="RWE25" s="771"/>
      <c r="RWF25" s="771"/>
      <c r="RWG25" s="771"/>
      <c r="RWH25" s="771"/>
      <c r="RWI25" s="771"/>
      <c r="RWJ25" s="771"/>
      <c r="RWK25" s="771"/>
      <c r="RWL25" s="771"/>
      <c r="RWM25" s="771"/>
      <c r="RWN25" s="771"/>
      <c r="RWO25" s="771"/>
      <c r="RWP25" s="771"/>
      <c r="RWQ25" s="771"/>
      <c r="RWR25" s="771"/>
      <c r="RWS25" s="771"/>
      <c r="RWT25" s="771"/>
      <c r="RWU25" s="771"/>
      <c r="RWV25" s="771"/>
      <c r="RWW25" s="771"/>
      <c r="RWX25" s="771"/>
      <c r="RWY25" s="771"/>
      <c r="RWZ25" s="771"/>
      <c r="RXA25" s="771"/>
      <c r="RXB25" s="771"/>
      <c r="RXC25" s="771"/>
      <c r="RXD25" s="771"/>
      <c r="RXE25" s="771"/>
      <c r="RXF25" s="771"/>
      <c r="RXG25" s="771"/>
      <c r="RXH25" s="771"/>
      <c r="RXI25" s="771"/>
      <c r="RXJ25" s="771"/>
      <c r="RXK25" s="771"/>
      <c r="RXL25" s="771"/>
      <c r="RXM25" s="771"/>
      <c r="RXN25" s="771"/>
      <c r="RXO25" s="771"/>
      <c r="RXP25" s="771"/>
      <c r="RXQ25" s="771"/>
      <c r="RXR25" s="771"/>
      <c r="RXS25" s="771"/>
      <c r="RXT25" s="771"/>
      <c r="RXU25" s="771"/>
      <c r="RXV25" s="771"/>
      <c r="RXW25" s="771"/>
      <c r="RXX25" s="771"/>
      <c r="RXY25" s="771"/>
      <c r="RXZ25" s="771"/>
      <c r="RYA25" s="771"/>
      <c r="RYB25" s="771"/>
      <c r="RYC25" s="771"/>
      <c r="RYD25" s="771"/>
      <c r="RYE25" s="771"/>
      <c r="RYF25" s="771"/>
      <c r="RYG25" s="771"/>
      <c r="RYH25" s="771"/>
      <c r="RYI25" s="771"/>
      <c r="RYJ25" s="771"/>
      <c r="RYK25" s="771"/>
      <c r="RYL25" s="771"/>
      <c r="RYM25" s="771"/>
      <c r="RYN25" s="771"/>
      <c r="RYO25" s="771"/>
      <c r="RYP25" s="771"/>
      <c r="RYQ25" s="771"/>
      <c r="RYR25" s="771"/>
      <c r="RYS25" s="771"/>
      <c r="RYT25" s="771"/>
      <c r="RYU25" s="771"/>
      <c r="RYV25" s="771"/>
      <c r="RYW25" s="771"/>
      <c r="RYX25" s="771"/>
      <c r="RYY25" s="771"/>
      <c r="RYZ25" s="771"/>
      <c r="RZA25" s="771"/>
      <c r="RZB25" s="771"/>
      <c r="RZC25" s="771"/>
      <c r="RZD25" s="771"/>
      <c r="RZE25" s="771"/>
      <c r="RZF25" s="771"/>
      <c r="RZG25" s="771"/>
      <c r="RZH25" s="771"/>
      <c r="RZI25" s="771"/>
      <c r="RZJ25" s="771"/>
      <c r="RZK25" s="771"/>
      <c r="RZL25" s="771"/>
      <c r="RZM25" s="771"/>
      <c r="RZN25" s="771"/>
      <c r="RZO25" s="771"/>
      <c r="RZP25" s="771"/>
      <c r="RZQ25" s="771"/>
      <c r="RZR25" s="771"/>
      <c r="RZS25" s="771"/>
      <c r="RZT25" s="771"/>
      <c r="RZU25" s="771"/>
      <c r="RZV25" s="771"/>
      <c r="RZW25" s="771"/>
      <c r="RZX25" s="771"/>
      <c r="RZY25" s="771"/>
      <c r="RZZ25" s="771"/>
      <c r="SAA25" s="771"/>
      <c r="SAB25" s="771"/>
      <c r="SAC25" s="771"/>
      <c r="SAD25" s="771"/>
      <c r="SAE25" s="771"/>
      <c r="SAF25" s="771"/>
      <c r="SAG25" s="771"/>
      <c r="SAH25" s="771"/>
      <c r="SAI25" s="771"/>
      <c r="SAJ25" s="771"/>
      <c r="SAK25" s="771"/>
      <c r="SAL25" s="771"/>
      <c r="SAM25" s="771"/>
      <c r="SAN25" s="771"/>
      <c r="SAO25" s="771"/>
      <c r="SAP25" s="771"/>
      <c r="SAQ25" s="771"/>
      <c r="SAR25" s="771"/>
      <c r="SAS25" s="771"/>
      <c r="SAT25" s="771"/>
      <c r="SAU25" s="771"/>
      <c r="SAV25" s="771"/>
      <c r="SAW25" s="771"/>
      <c r="SAX25" s="771"/>
      <c r="SAY25" s="771"/>
      <c r="SAZ25" s="771"/>
      <c r="SBA25" s="771"/>
      <c r="SBB25" s="771"/>
      <c r="SBC25" s="771"/>
      <c r="SBD25" s="771"/>
      <c r="SBE25" s="771"/>
      <c r="SBF25" s="771"/>
      <c r="SBG25" s="771"/>
      <c r="SBH25" s="771"/>
      <c r="SBI25" s="771"/>
      <c r="SBJ25" s="771"/>
      <c r="SBK25" s="771"/>
      <c r="SBL25" s="771"/>
      <c r="SBM25" s="771"/>
      <c r="SBN25" s="771"/>
      <c r="SBO25" s="771"/>
      <c r="SBP25" s="771"/>
      <c r="SBQ25" s="771"/>
      <c r="SBR25" s="771"/>
      <c r="SBS25" s="771"/>
      <c r="SBT25" s="771"/>
      <c r="SBU25" s="771"/>
      <c r="SBV25" s="771"/>
      <c r="SBW25" s="771"/>
      <c r="SBX25" s="771"/>
      <c r="SBY25" s="771"/>
      <c r="SBZ25" s="771"/>
      <c r="SCA25" s="771"/>
      <c r="SCB25" s="771"/>
      <c r="SCC25" s="771"/>
      <c r="SCD25" s="771"/>
      <c r="SCE25" s="771"/>
      <c r="SCF25" s="771"/>
      <c r="SCG25" s="771"/>
      <c r="SCH25" s="771"/>
      <c r="SCI25" s="771"/>
      <c r="SCJ25" s="771"/>
      <c r="SCK25" s="771"/>
      <c r="SCL25" s="771"/>
      <c r="SCM25" s="771"/>
      <c r="SCN25" s="771"/>
      <c r="SCO25" s="771"/>
      <c r="SCP25" s="771"/>
      <c r="SCQ25" s="771"/>
      <c r="SCR25" s="771"/>
      <c r="SCS25" s="771"/>
      <c r="SCT25" s="771"/>
      <c r="SCU25" s="771"/>
      <c r="SCV25" s="771"/>
      <c r="SCW25" s="771"/>
      <c r="SCX25" s="771"/>
      <c r="SCY25" s="771"/>
      <c r="SCZ25" s="771"/>
      <c r="SDA25" s="771"/>
      <c r="SDB25" s="771"/>
      <c r="SDC25" s="771"/>
      <c r="SDD25" s="771"/>
      <c r="SDE25" s="771"/>
      <c r="SDF25" s="771"/>
      <c r="SDG25" s="771"/>
      <c r="SDH25" s="771"/>
      <c r="SDI25" s="771"/>
      <c r="SDJ25" s="771"/>
      <c r="SDK25" s="771"/>
      <c r="SDL25" s="771"/>
      <c r="SDM25" s="771"/>
      <c r="SDN25" s="771"/>
      <c r="SDO25" s="771"/>
      <c r="SDP25" s="771"/>
      <c r="SDQ25" s="771"/>
      <c r="SDR25" s="771"/>
      <c r="SDS25" s="771"/>
      <c r="SDT25" s="771"/>
      <c r="SDU25" s="771"/>
      <c r="SDV25" s="771"/>
      <c r="SDW25" s="771"/>
      <c r="SDX25" s="771"/>
      <c r="SDY25" s="771"/>
      <c r="SDZ25" s="771"/>
      <c r="SEA25" s="771"/>
      <c r="SEB25" s="771"/>
      <c r="SEC25" s="771"/>
      <c r="SED25" s="771"/>
      <c r="SEE25" s="771"/>
      <c r="SEF25" s="771"/>
      <c r="SEG25" s="771"/>
      <c r="SEH25" s="771"/>
      <c r="SEI25" s="771"/>
      <c r="SEJ25" s="771"/>
      <c r="SEK25" s="771"/>
      <c r="SEL25" s="771"/>
      <c r="SEM25" s="771"/>
      <c r="SEN25" s="771"/>
      <c r="SEO25" s="771"/>
      <c r="SEP25" s="771"/>
      <c r="SEQ25" s="771"/>
      <c r="SER25" s="771"/>
      <c r="SES25" s="771"/>
      <c r="SET25" s="771"/>
      <c r="SEU25" s="771"/>
      <c r="SEV25" s="771"/>
      <c r="SEW25" s="771"/>
      <c r="SEX25" s="771"/>
      <c r="SEY25" s="771"/>
      <c r="SEZ25" s="771"/>
      <c r="SFA25" s="771"/>
      <c r="SFB25" s="771"/>
      <c r="SFC25" s="771"/>
      <c r="SFD25" s="771"/>
      <c r="SFE25" s="771"/>
      <c r="SFF25" s="771"/>
      <c r="SFG25" s="771"/>
      <c r="SFH25" s="771"/>
      <c r="SFI25" s="771"/>
      <c r="SFJ25" s="771"/>
      <c r="SFK25" s="771"/>
      <c r="SFL25" s="771"/>
      <c r="SFM25" s="771"/>
      <c r="SFN25" s="771"/>
      <c r="SFO25" s="771"/>
      <c r="SFP25" s="771"/>
      <c r="SFQ25" s="771"/>
      <c r="SFR25" s="771"/>
      <c r="SFS25" s="771"/>
      <c r="SFT25" s="771"/>
      <c r="SFU25" s="771"/>
      <c r="SFV25" s="771"/>
      <c r="SFW25" s="771"/>
      <c r="SFX25" s="771"/>
      <c r="SFY25" s="771"/>
      <c r="SFZ25" s="771"/>
      <c r="SGA25" s="771"/>
      <c r="SGB25" s="771"/>
      <c r="SGC25" s="771"/>
      <c r="SGD25" s="771"/>
      <c r="SGE25" s="771"/>
      <c r="SGF25" s="771"/>
      <c r="SGG25" s="771"/>
      <c r="SGH25" s="771"/>
      <c r="SGI25" s="771"/>
      <c r="SGJ25" s="771"/>
      <c r="SGK25" s="771"/>
      <c r="SGL25" s="771"/>
      <c r="SGM25" s="771"/>
      <c r="SGN25" s="771"/>
      <c r="SGO25" s="771"/>
      <c r="SGP25" s="771"/>
      <c r="SGQ25" s="771"/>
      <c r="SGR25" s="771"/>
      <c r="SGS25" s="771"/>
      <c r="SGT25" s="771"/>
      <c r="SGU25" s="771"/>
      <c r="SGV25" s="771"/>
      <c r="SGW25" s="771"/>
      <c r="SGX25" s="771"/>
      <c r="SGY25" s="771"/>
      <c r="SGZ25" s="771"/>
      <c r="SHA25" s="771"/>
      <c r="SHB25" s="771"/>
      <c r="SHC25" s="771"/>
      <c r="SHD25" s="771"/>
      <c r="SHE25" s="771"/>
      <c r="SHF25" s="771"/>
      <c r="SHG25" s="771"/>
      <c r="SHH25" s="771"/>
      <c r="SHI25" s="771"/>
      <c r="SHJ25" s="771"/>
      <c r="SHK25" s="771"/>
      <c r="SHL25" s="771"/>
      <c r="SHM25" s="771"/>
      <c r="SHN25" s="771"/>
      <c r="SHO25" s="771"/>
      <c r="SHP25" s="771"/>
      <c r="SHQ25" s="771"/>
      <c r="SHR25" s="771"/>
      <c r="SHS25" s="771"/>
      <c r="SHT25" s="771"/>
      <c r="SHU25" s="771"/>
      <c r="SHV25" s="771"/>
      <c r="SHW25" s="771"/>
      <c r="SHX25" s="771"/>
      <c r="SHY25" s="771"/>
      <c r="SHZ25" s="771"/>
      <c r="SIA25" s="771"/>
      <c r="SIB25" s="771"/>
      <c r="SIC25" s="771"/>
      <c r="SID25" s="771"/>
      <c r="SIE25" s="771"/>
      <c r="SIF25" s="771"/>
      <c r="SIG25" s="771"/>
      <c r="SIH25" s="771"/>
      <c r="SII25" s="771"/>
      <c r="SIJ25" s="771"/>
      <c r="SIK25" s="771"/>
      <c r="SIL25" s="771"/>
      <c r="SIM25" s="771"/>
      <c r="SIN25" s="771"/>
      <c r="SIO25" s="771"/>
      <c r="SIP25" s="771"/>
      <c r="SIQ25" s="771"/>
      <c r="SIR25" s="771"/>
      <c r="SIS25" s="771"/>
      <c r="SIT25" s="771"/>
      <c r="SIU25" s="771"/>
      <c r="SIV25" s="771"/>
      <c r="SIW25" s="771"/>
      <c r="SIX25" s="771"/>
      <c r="SIY25" s="771"/>
      <c r="SIZ25" s="771"/>
      <c r="SJA25" s="771"/>
      <c r="SJB25" s="771"/>
      <c r="SJC25" s="771"/>
      <c r="SJD25" s="771"/>
      <c r="SJE25" s="771"/>
      <c r="SJF25" s="771"/>
      <c r="SJG25" s="771"/>
      <c r="SJH25" s="771"/>
      <c r="SJI25" s="771"/>
      <c r="SJJ25" s="771"/>
      <c r="SJK25" s="771"/>
      <c r="SJL25" s="771"/>
      <c r="SJM25" s="771"/>
      <c r="SJN25" s="771"/>
      <c r="SJO25" s="771"/>
      <c r="SJP25" s="771"/>
      <c r="SJQ25" s="771"/>
      <c r="SJR25" s="771"/>
      <c r="SJS25" s="771"/>
      <c r="SJT25" s="771"/>
      <c r="SJU25" s="771"/>
      <c r="SJV25" s="771"/>
      <c r="SJW25" s="771"/>
      <c r="SJX25" s="771"/>
      <c r="SJY25" s="771"/>
      <c r="SJZ25" s="771"/>
      <c r="SKA25" s="771"/>
      <c r="SKB25" s="771"/>
      <c r="SKC25" s="771"/>
      <c r="SKD25" s="771"/>
      <c r="SKE25" s="771"/>
      <c r="SKF25" s="771"/>
      <c r="SKG25" s="771"/>
      <c r="SKH25" s="771"/>
      <c r="SKI25" s="771"/>
      <c r="SKJ25" s="771"/>
      <c r="SKK25" s="771"/>
      <c r="SKL25" s="771"/>
      <c r="SKM25" s="771"/>
      <c r="SKN25" s="771"/>
      <c r="SKO25" s="771"/>
      <c r="SKP25" s="771"/>
      <c r="SKQ25" s="771"/>
      <c r="SKR25" s="771"/>
      <c r="SKS25" s="771"/>
      <c r="SKT25" s="771"/>
      <c r="SKU25" s="771"/>
      <c r="SKV25" s="771"/>
      <c r="SKW25" s="771"/>
      <c r="SKX25" s="771"/>
      <c r="SKY25" s="771"/>
      <c r="SKZ25" s="771"/>
      <c r="SLA25" s="771"/>
      <c r="SLB25" s="771"/>
      <c r="SLC25" s="771"/>
      <c r="SLD25" s="771"/>
      <c r="SLE25" s="771"/>
      <c r="SLF25" s="771"/>
      <c r="SLG25" s="771"/>
      <c r="SLH25" s="771"/>
      <c r="SLI25" s="771"/>
      <c r="SLJ25" s="771"/>
      <c r="SLK25" s="771"/>
      <c r="SLL25" s="771"/>
      <c r="SLM25" s="771"/>
      <c r="SLN25" s="771"/>
      <c r="SLO25" s="771"/>
      <c r="SLP25" s="771"/>
      <c r="SLQ25" s="771"/>
      <c r="SLR25" s="771"/>
      <c r="SLS25" s="771"/>
      <c r="SLT25" s="771"/>
      <c r="SLU25" s="771"/>
      <c r="SLV25" s="771"/>
      <c r="SLW25" s="771"/>
      <c r="SLX25" s="771"/>
      <c r="SLY25" s="771"/>
      <c r="SLZ25" s="771"/>
      <c r="SMA25" s="771"/>
      <c r="SMB25" s="771"/>
      <c r="SMC25" s="771"/>
      <c r="SMD25" s="771"/>
      <c r="SME25" s="771"/>
      <c r="SMF25" s="771"/>
      <c r="SMG25" s="771"/>
      <c r="SMH25" s="771"/>
      <c r="SMI25" s="771"/>
      <c r="SMJ25" s="771"/>
      <c r="SMK25" s="771"/>
      <c r="SML25" s="771"/>
      <c r="SMM25" s="771"/>
      <c r="SMN25" s="771"/>
      <c r="SMO25" s="771"/>
      <c r="SMP25" s="771"/>
      <c r="SMQ25" s="771"/>
      <c r="SMR25" s="771"/>
      <c r="SMS25" s="771"/>
      <c r="SMT25" s="771"/>
      <c r="SMU25" s="771"/>
      <c r="SMV25" s="771"/>
      <c r="SMW25" s="771"/>
      <c r="SMX25" s="771"/>
      <c r="SMY25" s="771"/>
      <c r="SMZ25" s="771"/>
      <c r="SNA25" s="771"/>
      <c r="SNB25" s="771"/>
      <c r="SNC25" s="771"/>
      <c r="SND25" s="771"/>
      <c r="SNE25" s="771"/>
      <c r="SNF25" s="771"/>
      <c r="SNG25" s="771"/>
      <c r="SNH25" s="771"/>
      <c r="SNI25" s="771"/>
      <c r="SNJ25" s="771"/>
      <c r="SNK25" s="771"/>
      <c r="SNL25" s="771"/>
      <c r="SNM25" s="771"/>
      <c r="SNN25" s="771"/>
      <c r="SNO25" s="771"/>
      <c r="SNP25" s="771"/>
      <c r="SNQ25" s="771"/>
      <c r="SNR25" s="771"/>
      <c r="SNS25" s="771"/>
      <c r="SNT25" s="771"/>
      <c r="SNU25" s="771"/>
      <c r="SNV25" s="771"/>
      <c r="SNW25" s="771"/>
      <c r="SNX25" s="771"/>
      <c r="SNY25" s="771"/>
      <c r="SNZ25" s="771"/>
      <c r="SOA25" s="771"/>
      <c r="SOB25" s="771"/>
      <c r="SOC25" s="771"/>
      <c r="SOD25" s="771"/>
      <c r="SOE25" s="771"/>
      <c r="SOF25" s="771"/>
      <c r="SOG25" s="771"/>
      <c r="SOH25" s="771"/>
      <c r="SOI25" s="771"/>
      <c r="SOJ25" s="771"/>
      <c r="SOK25" s="771"/>
      <c r="SOL25" s="771"/>
      <c r="SOM25" s="771"/>
      <c r="SON25" s="771"/>
      <c r="SOO25" s="771"/>
      <c r="SOP25" s="771"/>
      <c r="SOQ25" s="771"/>
      <c r="SOR25" s="771"/>
      <c r="SOS25" s="771"/>
      <c r="SOT25" s="771"/>
      <c r="SOU25" s="771"/>
      <c r="SOV25" s="771"/>
      <c r="SOW25" s="771"/>
      <c r="SOX25" s="771"/>
      <c r="SOY25" s="771"/>
      <c r="SOZ25" s="771"/>
      <c r="SPA25" s="771"/>
      <c r="SPB25" s="771"/>
      <c r="SPC25" s="771"/>
      <c r="SPD25" s="771"/>
      <c r="SPE25" s="771"/>
      <c r="SPF25" s="771"/>
      <c r="SPG25" s="771"/>
      <c r="SPH25" s="771"/>
      <c r="SPI25" s="771"/>
      <c r="SPJ25" s="771"/>
      <c r="SPK25" s="771"/>
      <c r="SPL25" s="771"/>
      <c r="SPM25" s="771"/>
      <c r="SPN25" s="771"/>
      <c r="SPO25" s="771"/>
      <c r="SPP25" s="771"/>
      <c r="SPQ25" s="771"/>
      <c r="SPR25" s="771"/>
      <c r="SPS25" s="771"/>
      <c r="SPT25" s="771"/>
      <c r="SPU25" s="771"/>
      <c r="SPV25" s="771"/>
      <c r="SPW25" s="771"/>
      <c r="SPX25" s="771"/>
      <c r="SPY25" s="771"/>
      <c r="SPZ25" s="771"/>
      <c r="SQA25" s="771"/>
      <c r="SQB25" s="771"/>
      <c r="SQC25" s="771"/>
      <c r="SQD25" s="771"/>
      <c r="SQE25" s="771"/>
      <c r="SQF25" s="771"/>
      <c r="SQG25" s="771"/>
      <c r="SQH25" s="771"/>
      <c r="SQI25" s="771"/>
      <c r="SQJ25" s="771"/>
      <c r="SQK25" s="771"/>
      <c r="SQL25" s="771"/>
      <c r="SQM25" s="771"/>
      <c r="SQN25" s="771"/>
      <c r="SQO25" s="771"/>
      <c r="SQP25" s="771"/>
      <c r="SQQ25" s="771"/>
      <c r="SQR25" s="771"/>
      <c r="SQS25" s="771"/>
      <c r="SQT25" s="771"/>
      <c r="SQU25" s="771"/>
      <c r="SQV25" s="771"/>
      <c r="SQW25" s="771"/>
      <c r="SQX25" s="771"/>
      <c r="SQY25" s="771"/>
      <c r="SQZ25" s="771"/>
      <c r="SRA25" s="771"/>
      <c r="SRB25" s="771"/>
      <c r="SRC25" s="771"/>
      <c r="SRD25" s="771"/>
      <c r="SRE25" s="771"/>
      <c r="SRF25" s="771"/>
      <c r="SRG25" s="771"/>
      <c r="SRH25" s="771"/>
      <c r="SRI25" s="771"/>
      <c r="SRJ25" s="771"/>
      <c r="SRK25" s="771"/>
      <c r="SRL25" s="771"/>
      <c r="SRM25" s="771"/>
      <c r="SRN25" s="771"/>
      <c r="SRO25" s="771"/>
      <c r="SRP25" s="771"/>
      <c r="SRQ25" s="771"/>
      <c r="SRR25" s="771"/>
      <c r="SRS25" s="771"/>
      <c r="SRT25" s="771"/>
      <c r="SRU25" s="771"/>
      <c r="SRV25" s="771"/>
      <c r="SRW25" s="771"/>
      <c r="SRX25" s="771"/>
      <c r="SRY25" s="771"/>
      <c r="SRZ25" s="771"/>
      <c r="SSA25" s="771"/>
      <c r="SSB25" s="771"/>
      <c r="SSC25" s="771"/>
      <c r="SSD25" s="771"/>
      <c r="SSE25" s="771"/>
      <c r="SSF25" s="771"/>
      <c r="SSG25" s="771"/>
      <c r="SSH25" s="771"/>
      <c r="SSI25" s="771"/>
      <c r="SSJ25" s="771"/>
      <c r="SSK25" s="771"/>
      <c r="SSL25" s="771"/>
      <c r="SSM25" s="771"/>
      <c r="SSN25" s="771"/>
      <c r="SSO25" s="771"/>
      <c r="SSP25" s="771"/>
      <c r="SSQ25" s="771"/>
      <c r="SSR25" s="771"/>
      <c r="SSS25" s="771"/>
      <c r="SST25" s="771"/>
      <c r="SSU25" s="771"/>
      <c r="SSV25" s="771"/>
      <c r="SSW25" s="771"/>
      <c r="SSX25" s="771"/>
      <c r="SSY25" s="771"/>
      <c r="SSZ25" s="771"/>
      <c r="STA25" s="771"/>
      <c r="STB25" s="771"/>
      <c r="STC25" s="771"/>
      <c r="STD25" s="771"/>
      <c r="STE25" s="771"/>
      <c r="STF25" s="771"/>
      <c r="STG25" s="771"/>
      <c r="STH25" s="771"/>
      <c r="STI25" s="771"/>
      <c r="STJ25" s="771"/>
      <c r="STK25" s="771"/>
      <c r="STL25" s="771"/>
      <c r="STM25" s="771"/>
      <c r="STN25" s="771"/>
      <c r="STO25" s="771"/>
      <c r="STP25" s="771"/>
      <c r="STQ25" s="771"/>
      <c r="STR25" s="771"/>
      <c r="STS25" s="771"/>
      <c r="STT25" s="771"/>
      <c r="STU25" s="771"/>
      <c r="STV25" s="771"/>
      <c r="STW25" s="771"/>
      <c r="STX25" s="771"/>
      <c r="STY25" s="771"/>
      <c r="STZ25" s="771"/>
      <c r="SUA25" s="771"/>
      <c r="SUB25" s="771"/>
      <c r="SUC25" s="771"/>
      <c r="SUD25" s="771"/>
      <c r="SUE25" s="771"/>
      <c r="SUF25" s="771"/>
      <c r="SUG25" s="771"/>
      <c r="SUH25" s="771"/>
      <c r="SUI25" s="771"/>
      <c r="SUJ25" s="771"/>
      <c r="SUK25" s="771"/>
      <c r="SUL25" s="771"/>
      <c r="SUM25" s="771"/>
      <c r="SUN25" s="771"/>
      <c r="SUO25" s="771"/>
      <c r="SUP25" s="771"/>
      <c r="SUQ25" s="771"/>
      <c r="SUR25" s="771"/>
      <c r="SUS25" s="771"/>
      <c r="SUT25" s="771"/>
      <c r="SUU25" s="771"/>
      <c r="SUV25" s="771"/>
      <c r="SUW25" s="771"/>
      <c r="SUX25" s="771"/>
      <c r="SUY25" s="771"/>
      <c r="SUZ25" s="771"/>
      <c r="SVA25" s="771"/>
      <c r="SVB25" s="771"/>
      <c r="SVC25" s="771"/>
      <c r="SVD25" s="771"/>
      <c r="SVE25" s="771"/>
      <c r="SVF25" s="771"/>
      <c r="SVG25" s="771"/>
      <c r="SVH25" s="771"/>
      <c r="SVI25" s="771"/>
      <c r="SVJ25" s="771"/>
      <c r="SVK25" s="771"/>
      <c r="SVL25" s="771"/>
      <c r="SVM25" s="771"/>
      <c r="SVN25" s="771"/>
      <c r="SVO25" s="771"/>
      <c r="SVP25" s="771"/>
      <c r="SVQ25" s="771"/>
      <c r="SVR25" s="771"/>
      <c r="SVS25" s="771"/>
      <c r="SVT25" s="771"/>
      <c r="SVU25" s="771"/>
      <c r="SVV25" s="771"/>
      <c r="SVW25" s="771"/>
      <c r="SVX25" s="771"/>
      <c r="SVY25" s="771"/>
      <c r="SVZ25" s="771"/>
      <c r="SWA25" s="771"/>
      <c r="SWB25" s="771"/>
      <c r="SWC25" s="771"/>
      <c r="SWD25" s="771"/>
      <c r="SWE25" s="771"/>
      <c r="SWF25" s="771"/>
      <c r="SWG25" s="771"/>
      <c r="SWH25" s="771"/>
      <c r="SWI25" s="771"/>
      <c r="SWJ25" s="771"/>
      <c r="SWK25" s="771"/>
      <c r="SWL25" s="771"/>
      <c r="SWM25" s="771"/>
      <c r="SWN25" s="771"/>
      <c r="SWO25" s="771"/>
      <c r="SWP25" s="771"/>
      <c r="SWQ25" s="771"/>
      <c r="SWR25" s="771"/>
      <c r="SWS25" s="771"/>
      <c r="SWT25" s="771"/>
      <c r="SWU25" s="771"/>
      <c r="SWV25" s="771"/>
      <c r="SWW25" s="771"/>
      <c r="SWX25" s="771"/>
      <c r="SWY25" s="771"/>
      <c r="SWZ25" s="771"/>
      <c r="SXA25" s="771"/>
      <c r="SXB25" s="771"/>
      <c r="SXC25" s="771"/>
      <c r="SXD25" s="771"/>
      <c r="SXE25" s="771"/>
      <c r="SXF25" s="771"/>
      <c r="SXG25" s="771"/>
      <c r="SXH25" s="771"/>
      <c r="SXI25" s="771"/>
      <c r="SXJ25" s="771"/>
      <c r="SXK25" s="771"/>
      <c r="SXL25" s="771"/>
      <c r="SXM25" s="771"/>
      <c r="SXN25" s="771"/>
      <c r="SXO25" s="771"/>
      <c r="SXP25" s="771"/>
      <c r="SXQ25" s="771"/>
      <c r="SXR25" s="771"/>
      <c r="SXS25" s="771"/>
      <c r="SXT25" s="771"/>
      <c r="SXU25" s="771"/>
      <c r="SXV25" s="771"/>
      <c r="SXW25" s="771"/>
      <c r="SXX25" s="771"/>
      <c r="SXY25" s="771"/>
      <c r="SXZ25" s="771"/>
      <c r="SYA25" s="771"/>
      <c r="SYB25" s="771"/>
      <c r="SYC25" s="771"/>
      <c r="SYD25" s="771"/>
      <c r="SYE25" s="771"/>
      <c r="SYF25" s="771"/>
      <c r="SYG25" s="771"/>
      <c r="SYH25" s="771"/>
      <c r="SYI25" s="771"/>
      <c r="SYJ25" s="771"/>
      <c r="SYK25" s="771"/>
      <c r="SYL25" s="771"/>
      <c r="SYM25" s="771"/>
      <c r="SYN25" s="771"/>
      <c r="SYO25" s="771"/>
      <c r="SYP25" s="771"/>
      <c r="SYQ25" s="771"/>
      <c r="SYR25" s="771"/>
      <c r="SYS25" s="771"/>
      <c r="SYT25" s="771"/>
      <c r="SYU25" s="771"/>
      <c r="SYV25" s="771"/>
      <c r="SYW25" s="771"/>
      <c r="SYX25" s="771"/>
      <c r="SYY25" s="771"/>
      <c r="SYZ25" s="771"/>
      <c r="SZA25" s="771"/>
      <c r="SZB25" s="771"/>
      <c r="SZC25" s="771"/>
      <c r="SZD25" s="771"/>
      <c r="SZE25" s="771"/>
      <c r="SZF25" s="771"/>
      <c r="SZG25" s="771"/>
      <c r="SZH25" s="771"/>
      <c r="SZI25" s="771"/>
      <c r="SZJ25" s="771"/>
      <c r="SZK25" s="771"/>
      <c r="SZL25" s="771"/>
      <c r="SZM25" s="771"/>
      <c r="SZN25" s="771"/>
      <c r="SZO25" s="771"/>
      <c r="SZP25" s="771"/>
      <c r="SZQ25" s="771"/>
      <c r="SZR25" s="771"/>
      <c r="SZS25" s="771"/>
      <c r="SZT25" s="771"/>
      <c r="SZU25" s="771"/>
      <c r="SZV25" s="771"/>
      <c r="SZW25" s="771"/>
      <c r="SZX25" s="771"/>
      <c r="SZY25" s="771"/>
      <c r="SZZ25" s="771"/>
      <c r="TAA25" s="771"/>
      <c r="TAB25" s="771"/>
      <c r="TAC25" s="771"/>
      <c r="TAD25" s="771"/>
      <c r="TAE25" s="771"/>
      <c r="TAF25" s="771"/>
      <c r="TAG25" s="771"/>
      <c r="TAH25" s="771"/>
      <c r="TAI25" s="771"/>
      <c r="TAJ25" s="771"/>
      <c r="TAK25" s="771"/>
      <c r="TAL25" s="771"/>
      <c r="TAM25" s="771"/>
      <c r="TAN25" s="771"/>
      <c r="TAO25" s="771"/>
      <c r="TAP25" s="771"/>
      <c r="TAQ25" s="771"/>
      <c r="TAR25" s="771"/>
      <c r="TAS25" s="771"/>
      <c r="TAT25" s="771"/>
      <c r="TAU25" s="771"/>
      <c r="TAV25" s="771"/>
      <c r="TAW25" s="771"/>
      <c r="TAX25" s="771"/>
      <c r="TAY25" s="771"/>
      <c r="TAZ25" s="771"/>
      <c r="TBA25" s="771"/>
      <c r="TBB25" s="771"/>
      <c r="TBC25" s="771"/>
      <c r="TBD25" s="771"/>
      <c r="TBE25" s="771"/>
      <c r="TBF25" s="771"/>
      <c r="TBG25" s="771"/>
      <c r="TBH25" s="771"/>
      <c r="TBI25" s="771"/>
      <c r="TBJ25" s="771"/>
      <c r="TBK25" s="771"/>
      <c r="TBL25" s="771"/>
      <c r="TBM25" s="771"/>
      <c r="TBN25" s="771"/>
      <c r="TBO25" s="771"/>
      <c r="TBP25" s="771"/>
      <c r="TBQ25" s="771"/>
      <c r="TBR25" s="771"/>
      <c r="TBS25" s="771"/>
      <c r="TBT25" s="771"/>
      <c r="TBU25" s="771"/>
      <c r="TBV25" s="771"/>
      <c r="TBW25" s="771"/>
      <c r="TBX25" s="771"/>
      <c r="TBY25" s="771"/>
      <c r="TBZ25" s="771"/>
      <c r="TCA25" s="771"/>
      <c r="TCB25" s="771"/>
      <c r="TCC25" s="771"/>
      <c r="TCD25" s="771"/>
      <c r="TCE25" s="771"/>
      <c r="TCF25" s="771"/>
      <c r="TCG25" s="771"/>
      <c r="TCH25" s="771"/>
      <c r="TCI25" s="771"/>
      <c r="TCJ25" s="771"/>
      <c r="TCK25" s="771"/>
      <c r="TCL25" s="771"/>
      <c r="TCM25" s="771"/>
      <c r="TCN25" s="771"/>
      <c r="TCO25" s="771"/>
      <c r="TCP25" s="771"/>
      <c r="TCQ25" s="771"/>
      <c r="TCR25" s="771"/>
      <c r="TCS25" s="771"/>
      <c r="TCT25" s="771"/>
      <c r="TCU25" s="771"/>
      <c r="TCV25" s="771"/>
      <c r="TCW25" s="771"/>
      <c r="TCX25" s="771"/>
      <c r="TCY25" s="771"/>
      <c r="TCZ25" s="771"/>
      <c r="TDA25" s="771"/>
      <c r="TDB25" s="771"/>
      <c r="TDC25" s="771"/>
      <c r="TDD25" s="771"/>
      <c r="TDE25" s="771"/>
      <c r="TDF25" s="771"/>
      <c r="TDG25" s="771"/>
      <c r="TDH25" s="771"/>
      <c r="TDI25" s="771"/>
      <c r="TDJ25" s="771"/>
      <c r="TDK25" s="771"/>
      <c r="TDL25" s="771"/>
      <c r="TDM25" s="771"/>
      <c r="TDN25" s="771"/>
      <c r="TDO25" s="771"/>
      <c r="TDP25" s="771"/>
      <c r="TDQ25" s="771"/>
      <c r="TDR25" s="771"/>
      <c r="TDS25" s="771"/>
      <c r="TDT25" s="771"/>
      <c r="TDU25" s="771"/>
      <c r="TDV25" s="771"/>
      <c r="TDW25" s="771"/>
      <c r="TDX25" s="771"/>
      <c r="TDY25" s="771"/>
      <c r="TDZ25" s="771"/>
      <c r="TEA25" s="771"/>
      <c r="TEB25" s="771"/>
      <c r="TEC25" s="771"/>
      <c r="TED25" s="771"/>
      <c r="TEE25" s="771"/>
      <c r="TEF25" s="771"/>
      <c r="TEG25" s="771"/>
      <c r="TEH25" s="771"/>
      <c r="TEI25" s="771"/>
      <c r="TEJ25" s="771"/>
      <c r="TEK25" s="771"/>
      <c r="TEL25" s="771"/>
      <c r="TEM25" s="771"/>
      <c r="TEN25" s="771"/>
      <c r="TEO25" s="771"/>
      <c r="TEP25" s="771"/>
      <c r="TEQ25" s="771"/>
      <c r="TER25" s="771"/>
      <c r="TES25" s="771"/>
      <c r="TET25" s="771"/>
      <c r="TEU25" s="771"/>
      <c r="TEV25" s="771"/>
      <c r="TEW25" s="771"/>
      <c r="TEX25" s="771"/>
      <c r="TEY25" s="771"/>
      <c r="TEZ25" s="771"/>
      <c r="TFA25" s="771"/>
      <c r="TFB25" s="771"/>
      <c r="TFC25" s="771"/>
      <c r="TFD25" s="771"/>
      <c r="TFE25" s="771"/>
      <c r="TFF25" s="771"/>
      <c r="TFG25" s="771"/>
      <c r="TFH25" s="771"/>
      <c r="TFI25" s="771"/>
      <c r="TFJ25" s="771"/>
      <c r="TFK25" s="771"/>
      <c r="TFL25" s="771"/>
      <c r="TFM25" s="771"/>
      <c r="TFN25" s="771"/>
      <c r="TFO25" s="771"/>
      <c r="TFP25" s="771"/>
      <c r="TFQ25" s="771"/>
      <c r="TFR25" s="771"/>
      <c r="TFS25" s="771"/>
      <c r="TFT25" s="771"/>
      <c r="TFU25" s="771"/>
      <c r="TFV25" s="771"/>
      <c r="TFW25" s="771"/>
      <c r="TFX25" s="771"/>
      <c r="TFY25" s="771"/>
      <c r="TFZ25" s="771"/>
      <c r="TGA25" s="771"/>
      <c r="TGB25" s="771"/>
      <c r="TGC25" s="771"/>
      <c r="TGD25" s="771"/>
      <c r="TGE25" s="771"/>
      <c r="TGF25" s="771"/>
      <c r="TGG25" s="771"/>
      <c r="TGH25" s="771"/>
      <c r="TGI25" s="771"/>
      <c r="TGJ25" s="771"/>
      <c r="TGK25" s="771"/>
      <c r="TGL25" s="771"/>
      <c r="TGM25" s="771"/>
      <c r="TGN25" s="771"/>
      <c r="TGO25" s="771"/>
      <c r="TGP25" s="771"/>
      <c r="TGQ25" s="771"/>
      <c r="TGR25" s="771"/>
      <c r="TGS25" s="771"/>
      <c r="TGT25" s="771"/>
      <c r="TGU25" s="771"/>
      <c r="TGV25" s="771"/>
      <c r="TGW25" s="771"/>
      <c r="TGX25" s="771"/>
      <c r="TGY25" s="771"/>
      <c r="TGZ25" s="771"/>
      <c r="THA25" s="771"/>
      <c r="THB25" s="771"/>
      <c r="THC25" s="771"/>
      <c r="THD25" s="771"/>
      <c r="THE25" s="771"/>
      <c r="THF25" s="771"/>
      <c r="THG25" s="771"/>
      <c r="THH25" s="771"/>
      <c r="THI25" s="771"/>
      <c r="THJ25" s="771"/>
      <c r="THK25" s="771"/>
      <c r="THL25" s="771"/>
      <c r="THM25" s="771"/>
      <c r="THN25" s="771"/>
      <c r="THO25" s="771"/>
      <c r="THP25" s="771"/>
      <c r="THQ25" s="771"/>
      <c r="THR25" s="771"/>
      <c r="THS25" s="771"/>
      <c r="THT25" s="771"/>
      <c r="THU25" s="771"/>
      <c r="THV25" s="771"/>
      <c r="THW25" s="771"/>
      <c r="THX25" s="771"/>
      <c r="THY25" s="771"/>
      <c r="THZ25" s="771"/>
      <c r="TIA25" s="771"/>
      <c r="TIB25" s="771"/>
      <c r="TIC25" s="771"/>
      <c r="TID25" s="771"/>
      <c r="TIE25" s="771"/>
      <c r="TIF25" s="771"/>
      <c r="TIG25" s="771"/>
      <c r="TIH25" s="771"/>
      <c r="TII25" s="771"/>
      <c r="TIJ25" s="771"/>
      <c r="TIK25" s="771"/>
      <c r="TIL25" s="771"/>
      <c r="TIM25" s="771"/>
      <c r="TIN25" s="771"/>
      <c r="TIO25" s="771"/>
      <c r="TIP25" s="771"/>
      <c r="TIQ25" s="771"/>
      <c r="TIR25" s="771"/>
      <c r="TIS25" s="771"/>
      <c r="TIT25" s="771"/>
      <c r="TIU25" s="771"/>
      <c r="TIV25" s="771"/>
      <c r="TIW25" s="771"/>
      <c r="TIX25" s="771"/>
      <c r="TIY25" s="771"/>
      <c r="TIZ25" s="771"/>
      <c r="TJA25" s="771"/>
      <c r="TJB25" s="771"/>
      <c r="TJC25" s="771"/>
      <c r="TJD25" s="771"/>
      <c r="TJE25" s="771"/>
      <c r="TJF25" s="771"/>
      <c r="TJG25" s="771"/>
      <c r="TJH25" s="771"/>
      <c r="TJI25" s="771"/>
      <c r="TJJ25" s="771"/>
      <c r="TJK25" s="771"/>
      <c r="TJL25" s="771"/>
      <c r="TJM25" s="771"/>
      <c r="TJN25" s="771"/>
      <c r="TJO25" s="771"/>
      <c r="TJP25" s="771"/>
      <c r="TJQ25" s="771"/>
      <c r="TJR25" s="771"/>
      <c r="TJS25" s="771"/>
      <c r="TJT25" s="771"/>
      <c r="TJU25" s="771"/>
      <c r="TJV25" s="771"/>
      <c r="TJW25" s="771"/>
      <c r="TJX25" s="771"/>
      <c r="TJY25" s="771"/>
      <c r="TJZ25" s="771"/>
      <c r="TKA25" s="771"/>
      <c r="TKB25" s="771"/>
      <c r="TKC25" s="771"/>
      <c r="TKD25" s="771"/>
      <c r="TKE25" s="771"/>
      <c r="TKF25" s="771"/>
      <c r="TKG25" s="771"/>
      <c r="TKH25" s="771"/>
      <c r="TKI25" s="771"/>
      <c r="TKJ25" s="771"/>
      <c r="TKK25" s="771"/>
      <c r="TKL25" s="771"/>
      <c r="TKM25" s="771"/>
      <c r="TKN25" s="771"/>
      <c r="TKO25" s="771"/>
      <c r="TKP25" s="771"/>
      <c r="TKQ25" s="771"/>
      <c r="TKR25" s="771"/>
      <c r="TKS25" s="771"/>
      <c r="TKT25" s="771"/>
      <c r="TKU25" s="771"/>
      <c r="TKV25" s="771"/>
      <c r="TKW25" s="771"/>
      <c r="TKX25" s="771"/>
      <c r="TKY25" s="771"/>
      <c r="TKZ25" s="771"/>
      <c r="TLA25" s="771"/>
      <c r="TLB25" s="771"/>
      <c r="TLC25" s="771"/>
      <c r="TLD25" s="771"/>
      <c r="TLE25" s="771"/>
      <c r="TLF25" s="771"/>
      <c r="TLG25" s="771"/>
      <c r="TLH25" s="771"/>
      <c r="TLI25" s="771"/>
      <c r="TLJ25" s="771"/>
      <c r="TLK25" s="771"/>
      <c r="TLL25" s="771"/>
      <c r="TLM25" s="771"/>
      <c r="TLN25" s="771"/>
      <c r="TLO25" s="771"/>
      <c r="TLP25" s="771"/>
      <c r="TLQ25" s="771"/>
      <c r="TLR25" s="771"/>
      <c r="TLS25" s="771"/>
      <c r="TLT25" s="771"/>
      <c r="TLU25" s="771"/>
      <c r="TLV25" s="771"/>
      <c r="TLW25" s="771"/>
      <c r="TLX25" s="771"/>
      <c r="TLY25" s="771"/>
      <c r="TLZ25" s="771"/>
      <c r="TMA25" s="771"/>
      <c r="TMB25" s="771"/>
      <c r="TMC25" s="771"/>
      <c r="TMD25" s="771"/>
      <c r="TME25" s="771"/>
      <c r="TMF25" s="771"/>
      <c r="TMG25" s="771"/>
      <c r="TMH25" s="771"/>
      <c r="TMI25" s="771"/>
      <c r="TMJ25" s="771"/>
      <c r="TMK25" s="771"/>
      <c r="TML25" s="771"/>
      <c r="TMM25" s="771"/>
      <c r="TMN25" s="771"/>
      <c r="TMO25" s="771"/>
      <c r="TMP25" s="771"/>
      <c r="TMQ25" s="771"/>
      <c r="TMR25" s="771"/>
      <c r="TMS25" s="771"/>
      <c r="TMT25" s="771"/>
      <c r="TMU25" s="771"/>
      <c r="TMV25" s="771"/>
      <c r="TMW25" s="771"/>
      <c r="TMX25" s="771"/>
      <c r="TMY25" s="771"/>
      <c r="TMZ25" s="771"/>
      <c r="TNA25" s="771"/>
      <c r="TNB25" s="771"/>
      <c r="TNC25" s="771"/>
      <c r="TND25" s="771"/>
      <c r="TNE25" s="771"/>
      <c r="TNF25" s="771"/>
      <c r="TNG25" s="771"/>
      <c r="TNH25" s="771"/>
      <c r="TNI25" s="771"/>
      <c r="TNJ25" s="771"/>
      <c r="TNK25" s="771"/>
      <c r="TNL25" s="771"/>
      <c r="TNM25" s="771"/>
      <c r="TNN25" s="771"/>
      <c r="TNO25" s="771"/>
      <c r="TNP25" s="771"/>
      <c r="TNQ25" s="771"/>
      <c r="TNR25" s="771"/>
      <c r="TNS25" s="771"/>
      <c r="TNT25" s="771"/>
      <c r="TNU25" s="771"/>
      <c r="TNV25" s="771"/>
      <c r="TNW25" s="771"/>
      <c r="TNX25" s="771"/>
      <c r="TNY25" s="771"/>
      <c r="TNZ25" s="771"/>
      <c r="TOA25" s="771"/>
      <c r="TOB25" s="771"/>
      <c r="TOC25" s="771"/>
      <c r="TOD25" s="771"/>
      <c r="TOE25" s="771"/>
      <c r="TOF25" s="771"/>
      <c r="TOG25" s="771"/>
      <c r="TOH25" s="771"/>
      <c r="TOI25" s="771"/>
      <c r="TOJ25" s="771"/>
      <c r="TOK25" s="771"/>
      <c r="TOL25" s="771"/>
      <c r="TOM25" s="771"/>
      <c r="TON25" s="771"/>
      <c r="TOO25" s="771"/>
      <c r="TOP25" s="771"/>
      <c r="TOQ25" s="771"/>
      <c r="TOR25" s="771"/>
      <c r="TOS25" s="771"/>
      <c r="TOT25" s="771"/>
      <c r="TOU25" s="771"/>
      <c r="TOV25" s="771"/>
      <c r="TOW25" s="771"/>
      <c r="TOX25" s="771"/>
      <c r="TOY25" s="771"/>
      <c r="TOZ25" s="771"/>
      <c r="TPA25" s="771"/>
      <c r="TPB25" s="771"/>
      <c r="TPC25" s="771"/>
      <c r="TPD25" s="771"/>
      <c r="TPE25" s="771"/>
      <c r="TPF25" s="771"/>
      <c r="TPG25" s="771"/>
      <c r="TPH25" s="771"/>
      <c r="TPI25" s="771"/>
      <c r="TPJ25" s="771"/>
      <c r="TPK25" s="771"/>
      <c r="TPL25" s="771"/>
      <c r="TPM25" s="771"/>
      <c r="TPN25" s="771"/>
      <c r="TPO25" s="771"/>
      <c r="TPP25" s="771"/>
      <c r="TPQ25" s="771"/>
      <c r="TPR25" s="771"/>
      <c r="TPS25" s="771"/>
      <c r="TPT25" s="771"/>
      <c r="TPU25" s="771"/>
      <c r="TPV25" s="771"/>
      <c r="TPW25" s="771"/>
      <c r="TPX25" s="771"/>
      <c r="TPY25" s="771"/>
      <c r="TPZ25" s="771"/>
      <c r="TQA25" s="771"/>
      <c r="TQB25" s="771"/>
      <c r="TQC25" s="771"/>
      <c r="TQD25" s="771"/>
      <c r="TQE25" s="771"/>
      <c r="TQF25" s="771"/>
      <c r="TQG25" s="771"/>
      <c r="TQH25" s="771"/>
      <c r="TQI25" s="771"/>
      <c r="TQJ25" s="771"/>
      <c r="TQK25" s="771"/>
      <c r="TQL25" s="771"/>
      <c r="TQM25" s="771"/>
      <c r="TQN25" s="771"/>
      <c r="TQO25" s="771"/>
      <c r="TQP25" s="771"/>
      <c r="TQQ25" s="771"/>
      <c r="TQR25" s="771"/>
      <c r="TQS25" s="771"/>
      <c r="TQT25" s="771"/>
      <c r="TQU25" s="771"/>
      <c r="TQV25" s="771"/>
      <c r="TQW25" s="771"/>
      <c r="TQX25" s="771"/>
      <c r="TQY25" s="771"/>
      <c r="TQZ25" s="771"/>
      <c r="TRA25" s="771"/>
      <c r="TRB25" s="771"/>
      <c r="TRC25" s="771"/>
      <c r="TRD25" s="771"/>
      <c r="TRE25" s="771"/>
      <c r="TRF25" s="771"/>
      <c r="TRG25" s="771"/>
      <c r="TRH25" s="771"/>
      <c r="TRI25" s="771"/>
      <c r="TRJ25" s="771"/>
      <c r="TRK25" s="771"/>
      <c r="TRL25" s="771"/>
      <c r="TRM25" s="771"/>
      <c r="TRN25" s="771"/>
      <c r="TRO25" s="771"/>
      <c r="TRP25" s="771"/>
      <c r="TRQ25" s="771"/>
      <c r="TRR25" s="771"/>
      <c r="TRS25" s="771"/>
      <c r="TRT25" s="771"/>
      <c r="TRU25" s="771"/>
      <c r="TRV25" s="771"/>
      <c r="TRW25" s="771"/>
      <c r="TRX25" s="771"/>
      <c r="TRY25" s="771"/>
      <c r="TRZ25" s="771"/>
      <c r="TSA25" s="771"/>
      <c r="TSB25" s="771"/>
      <c r="TSC25" s="771"/>
      <c r="TSD25" s="771"/>
      <c r="TSE25" s="771"/>
      <c r="TSF25" s="771"/>
      <c r="TSG25" s="771"/>
      <c r="TSH25" s="771"/>
      <c r="TSI25" s="771"/>
      <c r="TSJ25" s="771"/>
      <c r="TSK25" s="771"/>
      <c r="TSL25" s="771"/>
      <c r="TSM25" s="771"/>
      <c r="TSN25" s="771"/>
      <c r="TSO25" s="771"/>
      <c r="TSP25" s="771"/>
      <c r="TSQ25" s="771"/>
      <c r="TSR25" s="771"/>
      <c r="TSS25" s="771"/>
      <c r="TST25" s="771"/>
      <c r="TSU25" s="771"/>
      <c r="TSV25" s="771"/>
      <c r="TSW25" s="771"/>
      <c r="TSX25" s="771"/>
      <c r="TSY25" s="771"/>
      <c r="TSZ25" s="771"/>
      <c r="TTA25" s="771"/>
      <c r="TTB25" s="771"/>
      <c r="TTC25" s="771"/>
      <c r="TTD25" s="771"/>
      <c r="TTE25" s="771"/>
      <c r="TTF25" s="771"/>
      <c r="TTG25" s="771"/>
      <c r="TTH25" s="771"/>
      <c r="TTI25" s="771"/>
      <c r="TTJ25" s="771"/>
      <c r="TTK25" s="771"/>
      <c r="TTL25" s="771"/>
      <c r="TTM25" s="771"/>
      <c r="TTN25" s="771"/>
      <c r="TTO25" s="771"/>
      <c r="TTP25" s="771"/>
      <c r="TTQ25" s="771"/>
      <c r="TTR25" s="771"/>
      <c r="TTS25" s="771"/>
      <c r="TTT25" s="771"/>
      <c r="TTU25" s="771"/>
      <c r="TTV25" s="771"/>
      <c r="TTW25" s="771"/>
      <c r="TTX25" s="771"/>
      <c r="TTY25" s="771"/>
      <c r="TTZ25" s="771"/>
      <c r="TUA25" s="771"/>
      <c r="TUB25" s="771"/>
      <c r="TUC25" s="771"/>
      <c r="TUD25" s="771"/>
      <c r="TUE25" s="771"/>
      <c r="TUF25" s="771"/>
      <c r="TUG25" s="771"/>
      <c r="TUH25" s="771"/>
      <c r="TUI25" s="771"/>
      <c r="TUJ25" s="771"/>
      <c r="TUK25" s="771"/>
      <c r="TUL25" s="771"/>
      <c r="TUM25" s="771"/>
      <c r="TUN25" s="771"/>
      <c r="TUO25" s="771"/>
      <c r="TUP25" s="771"/>
      <c r="TUQ25" s="771"/>
      <c r="TUR25" s="771"/>
      <c r="TUS25" s="771"/>
      <c r="TUT25" s="771"/>
      <c r="TUU25" s="771"/>
      <c r="TUV25" s="771"/>
      <c r="TUW25" s="771"/>
      <c r="TUX25" s="771"/>
      <c r="TUY25" s="771"/>
      <c r="TUZ25" s="771"/>
      <c r="TVA25" s="771"/>
      <c r="TVB25" s="771"/>
      <c r="TVC25" s="771"/>
      <c r="TVD25" s="771"/>
      <c r="TVE25" s="771"/>
      <c r="TVF25" s="771"/>
      <c r="TVG25" s="771"/>
      <c r="TVH25" s="771"/>
      <c r="TVI25" s="771"/>
      <c r="TVJ25" s="771"/>
      <c r="TVK25" s="771"/>
      <c r="TVL25" s="771"/>
      <c r="TVM25" s="771"/>
      <c r="TVN25" s="771"/>
      <c r="TVO25" s="771"/>
      <c r="TVP25" s="771"/>
      <c r="TVQ25" s="771"/>
      <c r="TVR25" s="771"/>
      <c r="TVS25" s="771"/>
      <c r="TVT25" s="771"/>
      <c r="TVU25" s="771"/>
      <c r="TVV25" s="771"/>
      <c r="TVW25" s="771"/>
      <c r="TVX25" s="771"/>
      <c r="TVY25" s="771"/>
      <c r="TVZ25" s="771"/>
      <c r="TWA25" s="771"/>
      <c r="TWB25" s="771"/>
      <c r="TWC25" s="771"/>
      <c r="TWD25" s="771"/>
      <c r="TWE25" s="771"/>
      <c r="TWF25" s="771"/>
      <c r="TWG25" s="771"/>
      <c r="TWH25" s="771"/>
      <c r="TWI25" s="771"/>
      <c r="TWJ25" s="771"/>
      <c r="TWK25" s="771"/>
      <c r="TWL25" s="771"/>
      <c r="TWM25" s="771"/>
      <c r="TWN25" s="771"/>
      <c r="TWO25" s="771"/>
      <c r="TWP25" s="771"/>
      <c r="TWQ25" s="771"/>
      <c r="TWR25" s="771"/>
      <c r="TWS25" s="771"/>
      <c r="TWT25" s="771"/>
      <c r="TWU25" s="771"/>
      <c r="TWV25" s="771"/>
      <c r="TWW25" s="771"/>
      <c r="TWX25" s="771"/>
      <c r="TWY25" s="771"/>
      <c r="TWZ25" s="771"/>
      <c r="TXA25" s="771"/>
      <c r="TXB25" s="771"/>
      <c r="TXC25" s="771"/>
      <c r="TXD25" s="771"/>
      <c r="TXE25" s="771"/>
      <c r="TXF25" s="771"/>
      <c r="TXG25" s="771"/>
      <c r="TXH25" s="771"/>
      <c r="TXI25" s="771"/>
      <c r="TXJ25" s="771"/>
      <c r="TXK25" s="771"/>
      <c r="TXL25" s="771"/>
      <c r="TXM25" s="771"/>
      <c r="TXN25" s="771"/>
      <c r="TXO25" s="771"/>
      <c r="TXP25" s="771"/>
      <c r="TXQ25" s="771"/>
      <c r="TXR25" s="771"/>
      <c r="TXS25" s="771"/>
      <c r="TXT25" s="771"/>
      <c r="TXU25" s="771"/>
      <c r="TXV25" s="771"/>
      <c r="TXW25" s="771"/>
      <c r="TXX25" s="771"/>
      <c r="TXY25" s="771"/>
      <c r="TXZ25" s="771"/>
      <c r="TYA25" s="771"/>
      <c r="TYB25" s="771"/>
      <c r="TYC25" s="771"/>
      <c r="TYD25" s="771"/>
      <c r="TYE25" s="771"/>
      <c r="TYF25" s="771"/>
      <c r="TYG25" s="771"/>
      <c r="TYH25" s="771"/>
      <c r="TYI25" s="771"/>
      <c r="TYJ25" s="771"/>
      <c r="TYK25" s="771"/>
      <c r="TYL25" s="771"/>
      <c r="TYM25" s="771"/>
      <c r="TYN25" s="771"/>
      <c r="TYO25" s="771"/>
      <c r="TYP25" s="771"/>
      <c r="TYQ25" s="771"/>
      <c r="TYR25" s="771"/>
      <c r="TYS25" s="771"/>
      <c r="TYT25" s="771"/>
      <c r="TYU25" s="771"/>
      <c r="TYV25" s="771"/>
      <c r="TYW25" s="771"/>
      <c r="TYX25" s="771"/>
      <c r="TYY25" s="771"/>
      <c r="TYZ25" s="771"/>
      <c r="TZA25" s="771"/>
      <c r="TZB25" s="771"/>
      <c r="TZC25" s="771"/>
      <c r="TZD25" s="771"/>
      <c r="TZE25" s="771"/>
      <c r="TZF25" s="771"/>
      <c r="TZG25" s="771"/>
      <c r="TZH25" s="771"/>
      <c r="TZI25" s="771"/>
      <c r="TZJ25" s="771"/>
      <c r="TZK25" s="771"/>
      <c r="TZL25" s="771"/>
      <c r="TZM25" s="771"/>
      <c r="TZN25" s="771"/>
      <c r="TZO25" s="771"/>
      <c r="TZP25" s="771"/>
      <c r="TZQ25" s="771"/>
      <c r="TZR25" s="771"/>
      <c r="TZS25" s="771"/>
      <c r="TZT25" s="771"/>
      <c r="TZU25" s="771"/>
      <c r="TZV25" s="771"/>
      <c r="TZW25" s="771"/>
      <c r="TZX25" s="771"/>
      <c r="TZY25" s="771"/>
      <c r="TZZ25" s="771"/>
      <c r="UAA25" s="771"/>
      <c r="UAB25" s="771"/>
      <c r="UAC25" s="771"/>
      <c r="UAD25" s="771"/>
      <c r="UAE25" s="771"/>
      <c r="UAF25" s="771"/>
      <c r="UAG25" s="771"/>
      <c r="UAH25" s="771"/>
      <c r="UAI25" s="771"/>
      <c r="UAJ25" s="771"/>
      <c r="UAK25" s="771"/>
      <c r="UAL25" s="771"/>
      <c r="UAM25" s="771"/>
      <c r="UAN25" s="771"/>
      <c r="UAO25" s="771"/>
      <c r="UAP25" s="771"/>
      <c r="UAQ25" s="771"/>
      <c r="UAR25" s="771"/>
      <c r="UAS25" s="771"/>
      <c r="UAT25" s="771"/>
      <c r="UAU25" s="771"/>
      <c r="UAV25" s="771"/>
      <c r="UAW25" s="771"/>
      <c r="UAX25" s="771"/>
      <c r="UAY25" s="771"/>
      <c r="UAZ25" s="771"/>
      <c r="UBA25" s="771"/>
      <c r="UBB25" s="771"/>
      <c r="UBC25" s="771"/>
      <c r="UBD25" s="771"/>
      <c r="UBE25" s="771"/>
      <c r="UBF25" s="771"/>
      <c r="UBG25" s="771"/>
      <c r="UBH25" s="771"/>
      <c r="UBI25" s="771"/>
      <c r="UBJ25" s="771"/>
      <c r="UBK25" s="771"/>
      <c r="UBL25" s="771"/>
      <c r="UBM25" s="771"/>
      <c r="UBN25" s="771"/>
      <c r="UBO25" s="771"/>
      <c r="UBP25" s="771"/>
      <c r="UBQ25" s="771"/>
      <c r="UBR25" s="771"/>
      <c r="UBS25" s="771"/>
      <c r="UBT25" s="771"/>
      <c r="UBU25" s="771"/>
      <c r="UBV25" s="771"/>
      <c r="UBW25" s="771"/>
      <c r="UBX25" s="771"/>
      <c r="UBY25" s="771"/>
      <c r="UBZ25" s="771"/>
      <c r="UCA25" s="771"/>
      <c r="UCB25" s="771"/>
      <c r="UCC25" s="771"/>
      <c r="UCD25" s="771"/>
      <c r="UCE25" s="771"/>
      <c r="UCF25" s="771"/>
      <c r="UCG25" s="771"/>
      <c r="UCH25" s="771"/>
      <c r="UCI25" s="771"/>
      <c r="UCJ25" s="771"/>
      <c r="UCK25" s="771"/>
      <c r="UCL25" s="771"/>
      <c r="UCM25" s="771"/>
      <c r="UCN25" s="771"/>
      <c r="UCO25" s="771"/>
      <c r="UCP25" s="771"/>
      <c r="UCQ25" s="771"/>
      <c r="UCR25" s="771"/>
      <c r="UCS25" s="771"/>
      <c r="UCT25" s="771"/>
      <c r="UCU25" s="771"/>
      <c r="UCV25" s="771"/>
      <c r="UCW25" s="771"/>
      <c r="UCX25" s="771"/>
      <c r="UCY25" s="771"/>
      <c r="UCZ25" s="771"/>
      <c r="UDA25" s="771"/>
      <c r="UDB25" s="771"/>
      <c r="UDC25" s="771"/>
      <c r="UDD25" s="771"/>
      <c r="UDE25" s="771"/>
      <c r="UDF25" s="771"/>
      <c r="UDG25" s="771"/>
      <c r="UDH25" s="771"/>
      <c r="UDI25" s="771"/>
      <c r="UDJ25" s="771"/>
      <c r="UDK25" s="771"/>
      <c r="UDL25" s="771"/>
      <c r="UDM25" s="771"/>
      <c r="UDN25" s="771"/>
      <c r="UDO25" s="771"/>
      <c r="UDP25" s="771"/>
      <c r="UDQ25" s="771"/>
      <c r="UDR25" s="771"/>
      <c r="UDS25" s="771"/>
      <c r="UDT25" s="771"/>
      <c r="UDU25" s="771"/>
      <c r="UDV25" s="771"/>
      <c r="UDW25" s="771"/>
      <c r="UDX25" s="771"/>
      <c r="UDY25" s="771"/>
      <c r="UDZ25" s="771"/>
      <c r="UEA25" s="771"/>
      <c r="UEB25" s="771"/>
      <c r="UEC25" s="771"/>
      <c r="UED25" s="771"/>
      <c r="UEE25" s="771"/>
      <c r="UEF25" s="771"/>
      <c r="UEG25" s="771"/>
      <c r="UEH25" s="771"/>
      <c r="UEI25" s="771"/>
      <c r="UEJ25" s="771"/>
      <c r="UEK25" s="771"/>
      <c r="UEL25" s="771"/>
      <c r="UEM25" s="771"/>
      <c r="UEN25" s="771"/>
      <c r="UEO25" s="771"/>
      <c r="UEP25" s="771"/>
      <c r="UEQ25" s="771"/>
      <c r="UER25" s="771"/>
      <c r="UES25" s="771"/>
      <c r="UET25" s="771"/>
      <c r="UEU25" s="771"/>
      <c r="UEV25" s="771"/>
      <c r="UEW25" s="771"/>
      <c r="UEX25" s="771"/>
      <c r="UEY25" s="771"/>
      <c r="UEZ25" s="771"/>
      <c r="UFA25" s="771"/>
      <c r="UFB25" s="771"/>
      <c r="UFC25" s="771"/>
      <c r="UFD25" s="771"/>
      <c r="UFE25" s="771"/>
      <c r="UFF25" s="771"/>
      <c r="UFG25" s="771"/>
      <c r="UFH25" s="771"/>
      <c r="UFI25" s="771"/>
      <c r="UFJ25" s="771"/>
      <c r="UFK25" s="771"/>
      <c r="UFL25" s="771"/>
      <c r="UFM25" s="771"/>
      <c r="UFN25" s="771"/>
      <c r="UFO25" s="771"/>
      <c r="UFP25" s="771"/>
      <c r="UFQ25" s="771"/>
      <c r="UFR25" s="771"/>
      <c r="UFS25" s="771"/>
      <c r="UFT25" s="771"/>
      <c r="UFU25" s="771"/>
      <c r="UFV25" s="771"/>
      <c r="UFW25" s="771"/>
      <c r="UFX25" s="771"/>
      <c r="UFY25" s="771"/>
      <c r="UFZ25" s="771"/>
      <c r="UGA25" s="771"/>
      <c r="UGB25" s="771"/>
      <c r="UGC25" s="771"/>
      <c r="UGD25" s="771"/>
      <c r="UGE25" s="771"/>
      <c r="UGF25" s="771"/>
      <c r="UGG25" s="771"/>
      <c r="UGH25" s="771"/>
      <c r="UGI25" s="771"/>
      <c r="UGJ25" s="771"/>
      <c r="UGK25" s="771"/>
      <c r="UGL25" s="771"/>
      <c r="UGM25" s="771"/>
      <c r="UGN25" s="771"/>
      <c r="UGO25" s="771"/>
      <c r="UGP25" s="771"/>
      <c r="UGQ25" s="771"/>
      <c r="UGR25" s="771"/>
      <c r="UGS25" s="771"/>
      <c r="UGT25" s="771"/>
      <c r="UGU25" s="771"/>
      <c r="UGV25" s="771"/>
      <c r="UGW25" s="771"/>
      <c r="UGX25" s="771"/>
      <c r="UGY25" s="771"/>
      <c r="UGZ25" s="771"/>
      <c r="UHA25" s="771"/>
      <c r="UHB25" s="771"/>
      <c r="UHC25" s="771"/>
      <c r="UHD25" s="771"/>
      <c r="UHE25" s="771"/>
      <c r="UHF25" s="771"/>
      <c r="UHG25" s="771"/>
      <c r="UHH25" s="771"/>
      <c r="UHI25" s="771"/>
      <c r="UHJ25" s="771"/>
      <c r="UHK25" s="771"/>
      <c r="UHL25" s="771"/>
      <c r="UHM25" s="771"/>
      <c r="UHN25" s="771"/>
      <c r="UHO25" s="771"/>
      <c r="UHP25" s="771"/>
      <c r="UHQ25" s="771"/>
      <c r="UHR25" s="771"/>
      <c r="UHS25" s="771"/>
      <c r="UHT25" s="771"/>
      <c r="UHU25" s="771"/>
      <c r="UHV25" s="771"/>
      <c r="UHW25" s="771"/>
      <c r="UHX25" s="771"/>
      <c r="UHY25" s="771"/>
      <c r="UHZ25" s="771"/>
      <c r="UIA25" s="771"/>
      <c r="UIB25" s="771"/>
      <c r="UIC25" s="771"/>
      <c r="UID25" s="771"/>
      <c r="UIE25" s="771"/>
      <c r="UIF25" s="771"/>
      <c r="UIG25" s="771"/>
      <c r="UIH25" s="771"/>
      <c r="UII25" s="771"/>
      <c r="UIJ25" s="771"/>
      <c r="UIK25" s="771"/>
      <c r="UIL25" s="771"/>
      <c r="UIM25" s="771"/>
      <c r="UIN25" s="771"/>
      <c r="UIO25" s="771"/>
      <c r="UIP25" s="771"/>
      <c r="UIQ25" s="771"/>
      <c r="UIR25" s="771"/>
      <c r="UIS25" s="771"/>
      <c r="UIT25" s="771"/>
      <c r="UIU25" s="771"/>
      <c r="UIV25" s="771"/>
      <c r="UIW25" s="771"/>
      <c r="UIX25" s="771"/>
      <c r="UIY25" s="771"/>
      <c r="UIZ25" s="771"/>
      <c r="UJA25" s="771"/>
      <c r="UJB25" s="771"/>
      <c r="UJC25" s="771"/>
      <c r="UJD25" s="771"/>
      <c r="UJE25" s="771"/>
      <c r="UJF25" s="771"/>
      <c r="UJG25" s="771"/>
      <c r="UJH25" s="771"/>
      <c r="UJI25" s="771"/>
      <c r="UJJ25" s="771"/>
      <c r="UJK25" s="771"/>
      <c r="UJL25" s="771"/>
      <c r="UJM25" s="771"/>
      <c r="UJN25" s="771"/>
      <c r="UJO25" s="771"/>
      <c r="UJP25" s="771"/>
      <c r="UJQ25" s="771"/>
      <c r="UJR25" s="771"/>
      <c r="UJS25" s="771"/>
      <c r="UJT25" s="771"/>
      <c r="UJU25" s="771"/>
      <c r="UJV25" s="771"/>
      <c r="UJW25" s="771"/>
      <c r="UJX25" s="771"/>
      <c r="UJY25" s="771"/>
      <c r="UJZ25" s="771"/>
      <c r="UKA25" s="771"/>
      <c r="UKB25" s="771"/>
      <c r="UKC25" s="771"/>
      <c r="UKD25" s="771"/>
      <c r="UKE25" s="771"/>
      <c r="UKF25" s="771"/>
      <c r="UKG25" s="771"/>
      <c r="UKH25" s="771"/>
      <c r="UKI25" s="771"/>
      <c r="UKJ25" s="771"/>
      <c r="UKK25" s="771"/>
      <c r="UKL25" s="771"/>
      <c r="UKM25" s="771"/>
      <c r="UKN25" s="771"/>
      <c r="UKO25" s="771"/>
      <c r="UKP25" s="771"/>
      <c r="UKQ25" s="771"/>
      <c r="UKR25" s="771"/>
      <c r="UKS25" s="771"/>
      <c r="UKT25" s="771"/>
      <c r="UKU25" s="771"/>
      <c r="UKV25" s="771"/>
      <c r="UKW25" s="771"/>
      <c r="UKX25" s="771"/>
      <c r="UKY25" s="771"/>
      <c r="UKZ25" s="771"/>
      <c r="ULA25" s="771"/>
      <c r="ULB25" s="771"/>
      <c r="ULC25" s="771"/>
      <c r="ULD25" s="771"/>
      <c r="ULE25" s="771"/>
      <c r="ULF25" s="771"/>
      <c r="ULG25" s="771"/>
      <c r="ULH25" s="771"/>
      <c r="ULI25" s="771"/>
      <c r="ULJ25" s="771"/>
      <c r="ULK25" s="771"/>
      <c r="ULL25" s="771"/>
      <c r="ULM25" s="771"/>
      <c r="ULN25" s="771"/>
      <c r="ULO25" s="771"/>
      <c r="ULP25" s="771"/>
      <c r="ULQ25" s="771"/>
      <c r="ULR25" s="771"/>
      <c r="ULS25" s="771"/>
      <c r="ULT25" s="771"/>
      <c r="ULU25" s="771"/>
      <c r="ULV25" s="771"/>
      <c r="ULW25" s="771"/>
      <c r="ULX25" s="771"/>
      <c r="ULY25" s="771"/>
      <c r="ULZ25" s="771"/>
      <c r="UMA25" s="771"/>
      <c r="UMB25" s="771"/>
      <c r="UMC25" s="771"/>
      <c r="UMD25" s="771"/>
      <c r="UME25" s="771"/>
      <c r="UMF25" s="771"/>
      <c r="UMG25" s="771"/>
      <c r="UMH25" s="771"/>
      <c r="UMI25" s="771"/>
      <c r="UMJ25" s="771"/>
      <c r="UMK25" s="771"/>
      <c r="UML25" s="771"/>
      <c r="UMM25" s="771"/>
      <c r="UMN25" s="771"/>
      <c r="UMO25" s="771"/>
      <c r="UMP25" s="771"/>
      <c r="UMQ25" s="771"/>
      <c r="UMR25" s="771"/>
      <c r="UMS25" s="771"/>
      <c r="UMT25" s="771"/>
      <c r="UMU25" s="771"/>
      <c r="UMV25" s="771"/>
      <c r="UMW25" s="771"/>
      <c r="UMX25" s="771"/>
      <c r="UMY25" s="771"/>
      <c r="UMZ25" s="771"/>
      <c r="UNA25" s="771"/>
      <c r="UNB25" s="771"/>
      <c r="UNC25" s="771"/>
      <c r="UND25" s="771"/>
      <c r="UNE25" s="771"/>
      <c r="UNF25" s="771"/>
      <c r="UNG25" s="771"/>
      <c r="UNH25" s="771"/>
      <c r="UNI25" s="771"/>
      <c r="UNJ25" s="771"/>
      <c r="UNK25" s="771"/>
      <c r="UNL25" s="771"/>
      <c r="UNM25" s="771"/>
      <c r="UNN25" s="771"/>
      <c r="UNO25" s="771"/>
      <c r="UNP25" s="771"/>
      <c r="UNQ25" s="771"/>
      <c r="UNR25" s="771"/>
      <c r="UNS25" s="771"/>
      <c r="UNT25" s="771"/>
      <c r="UNU25" s="771"/>
      <c r="UNV25" s="771"/>
      <c r="UNW25" s="771"/>
      <c r="UNX25" s="771"/>
      <c r="UNY25" s="771"/>
      <c r="UNZ25" s="771"/>
      <c r="UOA25" s="771"/>
      <c r="UOB25" s="771"/>
      <c r="UOC25" s="771"/>
      <c r="UOD25" s="771"/>
      <c r="UOE25" s="771"/>
      <c r="UOF25" s="771"/>
      <c r="UOG25" s="771"/>
      <c r="UOH25" s="771"/>
      <c r="UOI25" s="771"/>
      <c r="UOJ25" s="771"/>
      <c r="UOK25" s="771"/>
      <c r="UOL25" s="771"/>
      <c r="UOM25" s="771"/>
      <c r="UON25" s="771"/>
      <c r="UOO25" s="771"/>
      <c r="UOP25" s="771"/>
      <c r="UOQ25" s="771"/>
      <c r="UOR25" s="771"/>
      <c r="UOS25" s="771"/>
      <c r="UOT25" s="771"/>
      <c r="UOU25" s="771"/>
      <c r="UOV25" s="771"/>
      <c r="UOW25" s="771"/>
      <c r="UOX25" s="771"/>
      <c r="UOY25" s="771"/>
      <c r="UOZ25" s="771"/>
      <c r="UPA25" s="771"/>
      <c r="UPB25" s="771"/>
      <c r="UPC25" s="771"/>
      <c r="UPD25" s="771"/>
      <c r="UPE25" s="771"/>
      <c r="UPF25" s="771"/>
      <c r="UPG25" s="771"/>
      <c r="UPH25" s="771"/>
      <c r="UPI25" s="771"/>
      <c r="UPJ25" s="771"/>
      <c r="UPK25" s="771"/>
      <c r="UPL25" s="771"/>
      <c r="UPM25" s="771"/>
      <c r="UPN25" s="771"/>
      <c r="UPO25" s="771"/>
      <c r="UPP25" s="771"/>
      <c r="UPQ25" s="771"/>
      <c r="UPR25" s="771"/>
      <c r="UPS25" s="771"/>
      <c r="UPT25" s="771"/>
      <c r="UPU25" s="771"/>
      <c r="UPV25" s="771"/>
      <c r="UPW25" s="771"/>
      <c r="UPX25" s="771"/>
      <c r="UPY25" s="771"/>
      <c r="UPZ25" s="771"/>
      <c r="UQA25" s="771"/>
      <c r="UQB25" s="771"/>
      <c r="UQC25" s="771"/>
      <c r="UQD25" s="771"/>
      <c r="UQE25" s="771"/>
      <c r="UQF25" s="771"/>
      <c r="UQG25" s="771"/>
      <c r="UQH25" s="771"/>
      <c r="UQI25" s="771"/>
      <c r="UQJ25" s="771"/>
      <c r="UQK25" s="771"/>
      <c r="UQL25" s="771"/>
      <c r="UQM25" s="771"/>
      <c r="UQN25" s="771"/>
      <c r="UQO25" s="771"/>
      <c r="UQP25" s="771"/>
      <c r="UQQ25" s="771"/>
      <c r="UQR25" s="771"/>
      <c r="UQS25" s="771"/>
      <c r="UQT25" s="771"/>
      <c r="UQU25" s="771"/>
      <c r="UQV25" s="771"/>
      <c r="UQW25" s="771"/>
      <c r="UQX25" s="771"/>
      <c r="UQY25" s="771"/>
      <c r="UQZ25" s="771"/>
      <c r="URA25" s="771"/>
      <c r="URB25" s="771"/>
      <c r="URC25" s="771"/>
      <c r="URD25" s="771"/>
      <c r="URE25" s="771"/>
      <c r="URF25" s="771"/>
      <c r="URG25" s="771"/>
      <c r="URH25" s="771"/>
      <c r="URI25" s="771"/>
      <c r="URJ25" s="771"/>
      <c r="URK25" s="771"/>
      <c r="URL25" s="771"/>
      <c r="URM25" s="771"/>
      <c r="URN25" s="771"/>
      <c r="URO25" s="771"/>
      <c r="URP25" s="771"/>
      <c r="URQ25" s="771"/>
      <c r="URR25" s="771"/>
      <c r="URS25" s="771"/>
      <c r="URT25" s="771"/>
      <c r="URU25" s="771"/>
      <c r="URV25" s="771"/>
      <c r="URW25" s="771"/>
      <c r="URX25" s="771"/>
      <c r="URY25" s="771"/>
      <c r="URZ25" s="771"/>
      <c r="USA25" s="771"/>
      <c r="USB25" s="771"/>
      <c r="USC25" s="771"/>
      <c r="USD25" s="771"/>
      <c r="USE25" s="771"/>
      <c r="USF25" s="771"/>
      <c r="USG25" s="771"/>
      <c r="USH25" s="771"/>
      <c r="USI25" s="771"/>
      <c r="USJ25" s="771"/>
      <c r="USK25" s="771"/>
      <c r="USL25" s="771"/>
      <c r="USM25" s="771"/>
      <c r="USN25" s="771"/>
      <c r="USO25" s="771"/>
      <c r="USP25" s="771"/>
      <c r="USQ25" s="771"/>
      <c r="USR25" s="771"/>
      <c r="USS25" s="771"/>
      <c r="UST25" s="771"/>
      <c r="USU25" s="771"/>
      <c r="USV25" s="771"/>
      <c r="USW25" s="771"/>
      <c r="USX25" s="771"/>
      <c r="USY25" s="771"/>
      <c r="USZ25" s="771"/>
      <c r="UTA25" s="771"/>
      <c r="UTB25" s="771"/>
      <c r="UTC25" s="771"/>
      <c r="UTD25" s="771"/>
      <c r="UTE25" s="771"/>
      <c r="UTF25" s="771"/>
      <c r="UTG25" s="771"/>
      <c r="UTH25" s="771"/>
      <c r="UTI25" s="771"/>
      <c r="UTJ25" s="771"/>
      <c r="UTK25" s="771"/>
      <c r="UTL25" s="771"/>
      <c r="UTM25" s="771"/>
      <c r="UTN25" s="771"/>
      <c r="UTO25" s="771"/>
      <c r="UTP25" s="771"/>
      <c r="UTQ25" s="771"/>
      <c r="UTR25" s="771"/>
      <c r="UTS25" s="771"/>
      <c r="UTT25" s="771"/>
      <c r="UTU25" s="771"/>
      <c r="UTV25" s="771"/>
      <c r="UTW25" s="771"/>
      <c r="UTX25" s="771"/>
      <c r="UTY25" s="771"/>
      <c r="UTZ25" s="771"/>
      <c r="UUA25" s="771"/>
      <c r="UUB25" s="771"/>
      <c r="UUC25" s="771"/>
      <c r="UUD25" s="771"/>
      <c r="UUE25" s="771"/>
      <c r="UUF25" s="771"/>
      <c r="UUG25" s="771"/>
      <c r="UUH25" s="771"/>
      <c r="UUI25" s="771"/>
      <c r="UUJ25" s="771"/>
      <c r="UUK25" s="771"/>
      <c r="UUL25" s="771"/>
      <c r="UUM25" s="771"/>
      <c r="UUN25" s="771"/>
      <c r="UUO25" s="771"/>
      <c r="UUP25" s="771"/>
      <c r="UUQ25" s="771"/>
      <c r="UUR25" s="771"/>
      <c r="UUS25" s="771"/>
      <c r="UUT25" s="771"/>
      <c r="UUU25" s="771"/>
      <c r="UUV25" s="771"/>
      <c r="UUW25" s="771"/>
      <c r="UUX25" s="771"/>
      <c r="UUY25" s="771"/>
      <c r="UUZ25" s="771"/>
      <c r="UVA25" s="771"/>
      <c r="UVB25" s="771"/>
      <c r="UVC25" s="771"/>
      <c r="UVD25" s="771"/>
      <c r="UVE25" s="771"/>
      <c r="UVF25" s="771"/>
      <c r="UVG25" s="771"/>
      <c r="UVH25" s="771"/>
      <c r="UVI25" s="771"/>
      <c r="UVJ25" s="771"/>
      <c r="UVK25" s="771"/>
      <c r="UVL25" s="771"/>
      <c r="UVM25" s="771"/>
      <c r="UVN25" s="771"/>
      <c r="UVO25" s="771"/>
      <c r="UVP25" s="771"/>
      <c r="UVQ25" s="771"/>
      <c r="UVR25" s="771"/>
      <c r="UVS25" s="771"/>
      <c r="UVT25" s="771"/>
      <c r="UVU25" s="771"/>
      <c r="UVV25" s="771"/>
      <c r="UVW25" s="771"/>
      <c r="UVX25" s="771"/>
      <c r="UVY25" s="771"/>
      <c r="UVZ25" s="771"/>
      <c r="UWA25" s="771"/>
      <c r="UWB25" s="771"/>
      <c r="UWC25" s="771"/>
      <c r="UWD25" s="771"/>
      <c r="UWE25" s="771"/>
      <c r="UWF25" s="771"/>
      <c r="UWG25" s="771"/>
      <c r="UWH25" s="771"/>
      <c r="UWI25" s="771"/>
      <c r="UWJ25" s="771"/>
      <c r="UWK25" s="771"/>
      <c r="UWL25" s="771"/>
      <c r="UWM25" s="771"/>
      <c r="UWN25" s="771"/>
      <c r="UWO25" s="771"/>
      <c r="UWP25" s="771"/>
      <c r="UWQ25" s="771"/>
      <c r="UWR25" s="771"/>
      <c r="UWS25" s="771"/>
      <c r="UWT25" s="771"/>
      <c r="UWU25" s="771"/>
      <c r="UWV25" s="771"/>
      <c r="UWW25" s="771"/>
      <c r="UWX25" s="771"/>
      <c r="UWY25" s="771"/>
      <c r="UWZ25" s="771"/>
      <c r="UXA25" s="771"/>
      <c r="UXB25" s="771"/>
      <c r="UXC25" s="771"/>
      <c r="UXD25" s="771"/>
      <c r="UXE25" s="771"/>
      <c r="UXF25" s="771"/>
      <c r="UXG25" s="771"/>
      <c r="UXH25" s="771"/>
      <c r="UXI25" s="771"/>
      <c r="UXJ25" s="771"/>
      <c r="UXK25" s="771"/>
      <c r="UXL25" s="771"/>
      <c r="UXM25" s="771"/>
      <c r="UXN25" s="771"/>
      <c r="UXO25" s="771"/>
      <c r="UXP25" s="771"/>
      <c r="UXQ25" s="771"/>
      <c r="UXR25" s="771"/>
      <c r="UXS25" s="771"/>
      <c r="UXT25" s="771"/>
      <c r="UXU25" s="771"/>
      <c r="UXV25" s="771"/>
      <c r="UXW25" s="771"/>
      <c r="UXX25" s="771"/>
      <c r="UXY25" s="771"/>
      <c r="UXZ25" s="771"/>
      <c r="UYA25" s="771"/>
      <c r="UYB25" s="771"/>
      <c r="UYC25" s="771"/>
      <c r="UYD25" s="771"/>
      <c r="UYE25" s="771"/>
      <c r="UYF25" s="771"/>
      <c r="UYG25" s="771"/>
      <c r="UYH25" s="771"/>
      <c r="UYI25" s="771"/>
      <c r="UYJ25" s="771"/>
      <c r="UYK25" s="771"/>
      <c r="UYL25" s="771"/>
      <c r="UYM25" s="771"/>
      <c r="UYN25" s="771"/>
      <c r="UYO25" s="771"/>
      <c r="UYP25" s="771"/>
      <c r="UYQ25" s="771"/>
      <c r="UYR25" s="771"/>
      <c r="UYS25" s="771"/>
      <c r="UYT25" s="771"/>
      <c r="UYU25" s="771"/>
      <c r="UYV25" s="771"/>
      <c r="UYW25" s="771"/>
      <c r="UYX25" s="771"/>
      <c r="UYY25" s="771"/>
      <c r="UYZ25" s="771"/>
      <c r="UZA25" s="771"/>
      <c r="UZB25" s="771"/>
      <c r="UZC25" s="771"/>
      <c r="UZD25" s="771"/>
      <c r="UZE25" s="771"/>
      <c r="UZF25" s="771"/>
      <c r="UZG25" s="771"/>
      <c r="UZH25" s="771"/>
      <c r="UZI25" s="771"/>
      <c r="UZJ25" s="771"/>
      <c r="UZK25" s="771"/>
      <c r="UZL25" s="771"/>
      <c r="UZM25" s="771"/>
      <c r="UZN25" s="771"/>
      <c r="UZO25" s="771"/>
      <c r="UZP25" s="771"/>
      <c r="UZQ25" s="771"/>
      <c r="UZR25" s="771"/>
      <c r="UZS25" s="771"/>
      <c r="UZT25" s="771"/>
      <c r="UZU25" s="771"/>
      <c r="UZV25" s="771"/>
      <c r="UZW25" s="771"/>
      <c r="UZX25" s="771"/>
      <c r="UZY25" s="771"/>
      <c r="UZZ25" s="771"/>
      <c r="VAA25" s="771"/>
      <c r="VAB25" s="771"/>
      <c r="VAC25" s="771"/>
      <c r="VAD25" s="771"/>
      <c r="VAE25" s="771"/>
      <c r="VAF25" s="771"/>
      <c r="VAG25" s="771"/>
      <c r="VAH25" s="771"/>
      <c r="VAI25" s="771"/>
      <c r="VAJ25" s="771"/>
      <c r="VAK25" s="771"/>
      <c r="VAL25" s="771"/>
      <c r="VAM25" s="771"/>
      <c r="VAN25" s="771"/>
      <c r="VAO25" s="771"/>
      <c r="VAP25" s="771"/>
      <c r="VAQ25" s="771"/>
      <c r="VAR25" s="771"/>
      <c r="VAS25" s="771"/>
      <c r="VAT25" s="771"/>
      <c r="VAU25" s="771"/>
      <c r="VAV25" s="771"/>
      <c r="VAW25" s="771"/>
      <c r="VAX25" s="771"/>
      <c r="VAY25" s="771"/>
      <c r="VAZ25" s="771"/>
      <c r="VBA25" s="771"/>
      <c r="VBB25" s="771"/>
      <c r="VBC25" s="771"/>
      <c r="VBD25" s="771"/>
      <c r="VBE25" s="771"/>
      <c r="VBF25" s="771"/>
      <c r="VBG25" s="771"/>
      <c r="VBH25" s="771"/>
      <c r="VBI25" s="771"/>
      <c r="VBJ25" s="771"/>
      <c r="VBK25" s="771"/>
      <c r="VBL25" s="771"/>
      <c r="VBM25" s="771"/>
      <c r="VBN25" s="771"/>
      <c r="VBO25" s="771"/>
      <c r="VBP25" s="771"/>
      <c r="VBQ25" s="771"/>
      <c r="VBR25" s="771"/>
      <c r="VBS25" s="771"/>
      <c r="VBT25" s="771"/>
      <c r="VBU25" s="771"/>
      <c r="VBV25" s="771"/>
      <c r="VBW25" s="771"/>
      <c r="VBX25" s="771"/>
      <c r="VBY25" s="771"/>
      <c r="VBZ25" s="771"/>
      <c r="VCA25" s="771"/>
      <c r="VCB25" s="771"/>
      <c r="VCC25" s="771"/>
      <c r="VCD25" s="771"/>
      <c r="VCE25" s="771"/>
      <c r="VCF25" s="771"/>
      <c r="VCG25" s="771"/>
      <c r="VCH25" s="771"/>
      <c r="VCI25" s="771"/>
      <c r="VCJ25" s="771"/>
      <c r="VCK25" s="771"/>
      <c r="VCL25" s="771"/>
      <c r="VCM25" s="771"/>
      <c r="VCN25" s="771"/>
      <c r="VCO25" s="771"/>
      <c r="VCP25" s="771"/>
      <c r="VCQ25" s="771"/>
      <c r="VCR25" s="771"/>
      <c r="VCS25" s="771"/>
      <c r="VCT25" s="771"/>
      <c r="VCU25" s="771"/>
      <c r="VCV25" s="771"/>
      <c r="VCW25" s="771"/>
      <c r="VCX25" s="771"/>
      <c r="VCY25" s="771"/>
      <c r="VCZ25" s="771"/>
      <c r="VDA25" s="771"/>
      <c r="VDB25" s="771"/>
      <c r="VDC25" s="771"/>
      <c r="VDD25" s="771"/>
      <c r="VDE25" s="771"/>
      <c r="VDF25" s="771"/>
      <c r="VDG25" s="771"/>
      <c r="VDH25" s="771"/>
      <c r="VDI25" s="771"/>
      <c r="VDJ25" s="771"/>
      <c r="VDK25" s="771"/>
      <c r="VDL25" s="771"/>
      <c r="VDM25" s="771"/>
      <c r="VDN25" s="771"/>
      <c r="VDO25" s="771"/>
      <c r="VDP25" s="771"/>
      <c r="VDQ25" s="771"/>
      <c r="VDR25" s="771"/>
      <c r="VDS25" s="771"/>
      <c r="VDT25" s="771"/>
      <c r="VDU25" s="771"/>
      <c r="VDV25" s="771"/>
      <c r="VDW25" s="771"/>
      <c r="VDX25" s="771"/>
      <c r="VDY25" s="771"/>
      <c r="VDZ25" s="771"/>
      <c r="VEA25" s="771"/>
      <c r="VEB25" s="771"/>
      <c r="VEC25" s="771"/>
      <c r="VED25" s="771"/>
      <c r="VEE25" s="771"/>
      <c r="VEF25" s="771"/>
      <c r="VEG25" s="771"/>
      <c r="VEH25" s="771"/>
      <c r="VEI25" s="771"/>
      <c r="VEJ25" s="771"/>
      <c r="VEK25" s="771"/>
      <c r="VEL25" s="771"/>
      <c r="VEM25" s="771"/>
      <c r="VEN25" s="771"/>
      <c r="VEO25" s="771"/>
      <c r="VEP25" s="771"/>
      <c r="VEQ25" s="771"/>
      <c r="VER25" s="771"/>
      <c r="VES25" s="771"/>
      <c r="VET25" s="771"/>
      <c r="VEU25" s="771"/>
      <c r="VEV25" s="771"/>
      <c r="VEW25" s="771"/>
      <c r="VEX25" s="771"/>
      <c r="VEY25" s="771"/>
      <c r="VEZ25" s="771"/>
      <c r="VFA25" s="771"/>
      <c r="VFB25" s="771"/>
      <c r="VFC25" s="771"/>
      <c r="VFD25" s="771"/>
      <c r="VFE25" s="771"/>
      <c r="VFF25" s="771"/>
      <c r="VFG25" s="771"/>
      <c r="VFH25" s="771"/>
      <c r="VFI25" s="771"/>
      <c r="VFJ25" s="771"/>
      <c r="VFK25" s="771"/>
      <c r="VFL25" s="771"/>
      <c r="VFM25" s="771"/>
      <c r="VFN25" s="771"/>
      <c r="VFO25" s="771"/>
      <c r="VFP25" s="771"/>
      <c r="VFQ25" s="771"/>
      <c r="VFR25" s="771"/>
      <c r="VFS25" s="771"/>
      <c r="VFT25" s="771"/>
      <c r="VFU25" s="771"/>
      <c r="VFV25" s="771"/>
      <c r="VFW25" s="771"/>
      <c r="VFX25" s="771"/>
      <c r="VFY25" s="771"/>
      <c r="VFZ25" s="771"/>
      <c r="VGA25" s="771"/>
      <c r="VGB25" s="771"/>
      <c r="VGC25" s="771"/>
      <c r="VGD25" s="771"/>
      <c r="VGE25" s="771"/>
      <c r="VGF25" s="771"/>
      <c r="VGG25" s="771"/>
      <c r="VGH25" s="771"/>
      <c r="VGI25" s="771"/>
      <c r="VGJ25" s="771"/>
      <c r="VGK25" s="771"/>
      <c r="VGL25" s="771"/>
      <c r="VGM25" s="771"/>
      <c r="VGN25" s="771"/>
      <c r="VGO25" s="771"/>
      <c r="VGP25" s="771"/>
      <c r="VGQ25" s="771"/>
      <c r="VGR25" s="771"/>
      <c r="VGS25" s="771"/>
      <c r="VGT25" s="771"/>
      <c r="VGU25" s="771"/>
      <c r="VGV25" s="771"/>
      <c r="VGW25" s="771"/>
      <c r="VGX25" s="771"/>
      <c r="VGY25" s="771"/>
      <c r="VGZ25" s="771"/>
      <c r="VHA25" s="771"/>
      <c r="VHB25" s="771"/>
      <c r="VHC25" s="771"/>
      <c r="VHD25" s="771"/>
      <c r="VHE25" s="771"/>
      <c r="VHF25" s="771"/>
      <c r="VHG25" s="771"/>
      <c r="VHH25" s="771"/>
      <c r="VHI25" s="771"/>
      <c r="VHJ25" s="771"/>
      <c r="VHK25" s="771"/>
      <c r="VHL25" s="771"/>
      <c r="VHM25" s="771"/>
      <c r="VHN25" s="771"/>
      <c r="VHO25" s="771"/>
      <c r="VHP25" s="771"/>
      <c r="VHQ25" s="771"/>
      <c r="VHR25" s="771"/>
      <c r="VHS25" s="771"/>
      <c r="VHT25" s="771"/>
      <c r="VHU25" s="771"/>
      <c r="VHV25" s="771"/>
      <c r="VHW25" s="771"/>
      <c r="VHX25" s="771"/>
      <c r="VHY25" s="771"/>
      <c r="VHZ25" s="771"/>
      <c r="VIA25" s="771"/>
      <c r="VIB25" s="771"/>
      <c r="VIC25" s="771"/>
      <c r="VID25" s="771"/>
      <c r="VIE25" s="771"/>
      <c r="VIF25" s="771"/>
      <c r="VIG25" s="771"/>
      <c r="VIH25" s="771"/>
      <c r="VII25" s="771"/>
      <c r="VIJ25" s="771"/>
      <c r="VIK25" s="771"/>
      <c r="VIL25" s="771"/>
      <c r="VIM25" s="771"/>
      <c r="VIN25" s="771"/>
      <c r="VIO25" s="771"/>
      <c r="VIP25" s="771"/>
      <c r="VIQ25" s="771"/>
      <c r="VIR25" s="771"/>
      <c r="VIS25" s="771"/>
      <c r="VIT25" s="771"/>
      <c r="VIU25" s="771"/>
      <c r="VIV25" s="771"/>
      <c r="VIW25" s="771"/>
      <c r="VIX25" s="771"/>
      <c r="VIY25" s="771"/>
      <c r="VIZ25" s="771"/>
      <c r="VJA25" s="771"/>
      <c r="VJB25" s="771"/>
      <c r="VJC25" s="771"/>
      <c r="VJD25" s="771"/>
      <c r="VJE25" s="771"/>
      <c r="VJF25" s="771"/>
      <c r="VJG25" s="771"/>
      <c r="VJH25" s="771"/>
      <c r="VJI25" s="771"/>
      <c r="VJJ25" s="771"/>
      <c r="VJK25" s="771"/>
      <c r="VJL25" s="771"/>
      <c r="VJM25" s="771"/>
      <c r="VJN25" s="771"/>
      <c r="VJO25" s="771"/>
      <c r="VJP25" s="771"/>
      <c r="VJQ25" s="771"/>
      <c r="VJR25" s="771"/>
      <c r="VJS25" s="771"/>
      <c r="VJT25" s="771"/>
      <c r="VJU25" s="771"/>
      <c r="VJV25" s="771"/>
      <c r="VJW25" s="771"/>
      <c r="VJX25" s="771"/>
      <c r="VJY25" s="771"/>
      <c r="VJZ25" s="771"/>
      <c r="VKA25" s="771"/>
      <c r="VKB25" s="771"/>
      <c r="VKC25" s="771"/>
      <c r="VKD25" s="771"/>
      <c r="VKE25" s="771"/>
      <c r="VKF25" s="771"/>
      <c r="VKG25" s="771"/>
      <c r="VKH25" s="771"/>
      <c r="VKI25" s="771"/>
      <c r="VKJ25" s="771"/>
      <c r="VKK25" s="771"/>
      <c r="VKL25" s="771"/>
      <c r="VKM25" s="771"/>
      <c r="VKN25" s="771"/>
      <c r="VKO25" s="771"/>
      <c r="VKP25" s="771"/>
      <c r="VKQ25" s="771"/>
      <c r="VKR25" s="771"/>
      <c r="VKS25" s="771"/>
      <c r="VKT25" s="771"/>
      <c r="VKU25" s="771"/>
      <c r="VKV25" s="771"/>
      <c r="VKW25" s="771"/>
      <c r="VKX25" s="771"/>
      <c r="VKY25" s="771"/>
      <c r="VKZ25" s="771"/>
      <c r="VLA25" s="771"/>
      <c r="VLB25" s="771"/>
      <c r="VLC25" s="771"/>
      <c r="VLD25" s="771"/>
      <c r="VLE25" s="771"/>
      <c r="VLF25" s="771"/>
      <c r="VLG25" s="771"/>
      <c r="VLH25" s="771"/>
      <c r="VLI25" s="771"/>
      <c r="VLJ25" s="771"/>
      <c r="VLK25" s="771"/>
      <c r="VLL25" s="771"/>
      <c r="VLM25" s="771"/>
      <c r="VLN25" s="771"/>
      <c r="VLO25" s="771"/>
      <c r="VLP25" s="771"/>
      <c r="VLQ25" s="771"/>
      <c r="VLR25" s="771"/>
      <c r="VLS25" s="771"/>
      <c r="VLT25" s="771"/>
      <c r="VLU25" s="771"/>
      <c r="VLV25" s="771"/>
      <c r="VLW25" s="771"/>
      <c r="VLX25" s="771"/>
      <c r="VLY25" s="771"/>
      <c r="VLZ25" s="771"/>
      <c r="VMA25" s="771"/>
      <c r="VMB25" s="771"/>
      <c r="VMC25" s="771"/>
      <c r="VMD25" s="771"/>
      <c r="VME25" s="771"/>
      <c r="VMF25" s="771"/>
      <c r="VMG25" s="771"/>
      <c r="VMH25" s="771"/>
      <c r="VMI25" s="771"/>
      <c r="VMJ25" s="771"/>
      <c r="VMK25" s="771"/>
      <c r="VML25" s="771"/>
      <c r="VMM25" s="771"/>
      <c r="VMN25" s="771"/>
      <c r="VMO25" s="771"/>
      <c r="VMP25" s="771"/>
      <c r="VMQ25" s="771"/>
      <c r="VMR25" s="771"/>
      <c r="VMS25" s="771"/>
      <c r="VMT25" s="771"/>
      <c r="VMU25" s="771"/>
      <c r="VMV25" s="771"/>
      <c r="VMW25" s="771"/>
      <c r="VMX25" s="771"/>
      <c r="VMY25" s="771"/>
      <c r="VMZ25" s="771"/>
      <c r="VNA25" s="771"/>
      <c r="VNB25" s="771"/>
      <c r="VNC25" s="771"/>
      <c r="VND25" s="771"/>
      <c r="VNE25" s="771"/>
      <c r="VNF25" s="771"/>
      <c r="VNG25" s="771"/>
      <c r="VNH25" s="771"/>
      <c r="VNI25" s="771"/>
      <c r="VNJ25" s="771"/>
      <c r="VNK25" s="771"/>
      <c r="VNL25" s="771"/>
      <c r="VNM25" s="771"/>
      <c r="VNN25" s="771"/>
      <c r="VNO25" s="771"/>
      <c r="VNP25" s="771"/>
      <c r="VNQ25" s="771"/>
      <c r="VNR25" s="771"/>
      <c r="VNS25" s="771"/>
      <c r="VNT25" s="771"/>
      <c r="VNU25" s="771"/>
      <c r="VNV25" s="771"/>
      <c r="VNW25" s="771"/>
      <c r="VNX25" s="771"/>
      <c r="VNY25" s="771"/>
      <c r="VNZ25" s="771"/>
      <c r="VOA25" s="771"/>
      <c r="VOB25" s="771"/>
      <c r="VOC25" s="771"/>
      <c r="VOD25" s="771"/>
      <c r="VOE25" s="771"/>
      <c r="VOF25" s="771"/>
      <c r="VOG25" s="771"/>
      <c r="VOH25" s="771"/>
      <c r="VOI25" s="771"/>
      <c r="VOJ25" s="771"/>
      <c r="VOK25" s="771"/>
      <c r="VOL25" s="771"/>
      <c r="VOM25" s="771"/>
      <c r="VON25" s="771"/>
      <c r="VOO25" s="771"/>
      <c r="VOP25" s="771"/>
      <c r="VOQ25" s="771"/>
      <c r="VOR25" s="771"/>
      <c r="VOS25" s="771"/>
      <c r="VOT25" s="771"/>
      <c r="VOU25" s="771"/>
      <c r="VOV25" s="771"/>
      <c r="VOW25" s="771"/>
      <c r="VOX25" s="771"/>
      <c r="VOY25" s="771"/>
      <c r="VOZ25" s="771"/>
      <c r="VPA25" s="771"/>
      <c r="VPB25" s="771"/>
      <c r="VPC25" s="771"/>
      <c r="VPD25" s="771"/>
      <c r="VPE25" s="771"/>
      <c r="VPF25" s="771"/>
      <c r="VPG25" s="771"/>
      <c r="VPH25" s="771"/>
      <c r="VPI25" s="771"/>
      <c r="VPJ25" s="771"/>
      <c r="VPK25" s="771"/>
      <c r="VPL25" s="771"/>
      <c r="VPM25" s="771"/>
      <c r="VPN25" s="771"/>
      <c r="VPO25" s="771"/>
      <c r="VPP25" s="771"/>
      <c r="VPQ25" s="771"/>
      <c r="VPR25" s="771"/>
      <c r="VPS25" s="771"/>
      <c r="VPT25" s="771"/>
      <c r="VPU25" s="771"/>
      <c r="VPV25" s="771"/>
      <c r="VPW25" s="771"/>
      <c r="VPX25" s="771"/>
      <c r="VPY25" s="771"/>
      <c r="VPZ25" s="771"/>
      <c r="VQA25" s="771"/>
      <c r="VQB25" s="771"/>
      <c r="VQC25" s="771"/>
      <c r="VQD25" s="771"/>
      <c r="VQE25" s="771"/>
      <c r="VQF25" s="771"/>
      <c r="VQG25" s="771"/>
      <c r="VQH25" s="771"/>
      <c r="VQI25" s="771"/>
      <c r="VQJ25" s="771"/>
      <c r="VQK25" s="771"/>
      <c r="VQL25" s="771"/>
      <c r="VQM25" s="771"/>
      <c r="VQN25" s="771"/>
      <c r="VQO25" s="771"/>
      <c r="VQP25" s="771"/>
      <c r="VQQ25" s="771"/>
      <c r="VQR25" s="771"/>
      <c r="VQS25" s="771"/>
      <c r="VQT25" s="771"/>
      <c r="VQU25" s="771"/>
      <c r="VQV25" s="771"/>
      <c r="VQW25" s="771"/>
      <c r="VQX25" s="771"/>
      <c r="VQY25" s="771"/>
      <c r="VQZ25" s="771"/>
      <c r="VRA25" s="771"/>
      <c r="VRB25" s="771"/>
      <c r="VRC25" s="771"/>
      <c r="VRD25" s="771"/>
      <c r="VRE25" s="771"/>
      <c r="VRF25" s="771"/>
      <c r="VRG25" s="771"/>
      <c r="VRH25" s="771"/>
      <c r="VRI25" s="771"/>
      <c r="VRJ25" s="771"/>
      <c r="VRK25" s="771"/>
      <c r="VRL25" s="771"/>
      <c r="VRM25" s="771"/>
      <c r="VRN25" s="771"/>
      <c r="VRO25" s="771"/>
      <c r="VRP25" s="771"/>
      <c r="VRQ25" s="771"/>
      <c r="VRR25" s="771"/>
      <c r="VRS25" s="771"/>
      <c r="VRT25" s="771"/>
      <c r="VRU25" s="771"/>
      <c r="VRV25" s="771"/>
      <c r="VRW25" s="771"/>
      <c r="VRX25" s="771"/>
      <c r="VRY25" s="771"/>
      <c r="VRZ25" s="771"/>
      <c r="VSA25" s="771"/>
      <c r="VSB25" s="771"/>
      <c r="VSC25" s="771"/>
      <c r="VSD25" s="771"/>
      <c r="VSE25" s="771"/>
      <c r="VSF25" s="771"/>
      <c r="VSG25" s="771"/>
      <c r="VSH25" s="771"/>
      <c r="VSI25" s="771"/>
      <c r="VSJ25" s="771"/>
      <c r="VSK25" s="771"/>
      <c r="VSL25" s="771"/>
      <c r="VSM25" s="771"/>
      <c r="VSN25" s="771"/>
      <c r="VSO25" s="771"/>
      <c r="VSP25" s="771"/>
      <c r="VSQ25" s="771"/>
      <c r="VSR25" s="771"/>
      <c r="VSS25" s="771"/>
      <c r="VST25" s="771"/>
      <c r="VSU25" s="771"/>
      <c r="VSV25" s="771"/>
      <c r="VSW25" s="771"/>
      <c r="VSX25" s="771"/>
      <c r="VSY25" s="771"/>
      <c r="VSZ25" s="771"/>
      <c r="VTA25" s="771"/>
      <c r="VTB25" s="771"/>
      <c r="VTC25" s="771"/>
      <c r="VTD25" s="771"/>
      <c r="VTE25" s="771"/>
      <c r="VTF25" s="771"/>
      <c r="VTG25" s="771"/>
      <c r="VTH25" s="771"/>
      <c r="VTI25" s="771"/>
      <c r="VTJ25" s="771"/>
      <c r="VTK25" s="771"/>
      <c r="VTL25" s="771"/>
      <c r="VTM25" s="771"/>
      <c r="VTN25" s="771"/>
      <c r="VTO25" s="771"/>
      <c r="VTP25" s="771"/>
      <c r="VTQ25" s="771"/>
      <c r="VTR25" s="771"/>
      <c r="VTS25" s="771"/>
      <c r="VTT25" s="771"/>
      <c r="VTU25" s="771"/>
      <c r="VTV25" s="771"/>
      <c r="VTW25" s="771"/>
      <c r="VTX25" s="771"/>
      <c r="VTY25" s="771"/>
      <c r="VTZ25" s="771"/>
      <c r="VUA25" s="771"/>
      <c r="VUB25" s="771"/>
      <c r="VUC25" s="771"/>
      <c r="VUD25" s="771"/>
      <c r="VUE25" s="771"/>
      <c r="VUF25" s="771"/>
      <c r="VUG25" s="771"/>
      <c r="VUH25" s="771"/>
      <c r="VUI25" s="771"/>
      <c r="VUJ25" s="771"/>
      <c r="VUK25" s="771"/>
      <c r="VUL25" s="771"/>
      <c r="VUM25" s="771"/>
      <c r="VUN25" s="771"/>
      <c r="VUO25" s="771"/>
      <c r="VUP25" s="771"/>
      <c r="VUQ25" s="771"/>
      <c r="VUR25" s="771"/>
      <c r="VUS25" s="771"/>
      <c r="VUT25" s="771"/>
      <c r="VUU25" s="771"/>
      <c r="VUV25" s="771"/>
      <c r="VUW25" s="771"/>
      <c r="VUX25" s="771"/>
      <c r="VUY25" s="771"/>
      <c r="VUZ25" s="771"/>
      <c r="VVA25" s="771"/>
      <c r="VVB25" s="771"/>
      <c r="VVC25" s="771"/>
      <c r="VVD25" s="771"/>
      <c r="VVE25" s="771"/>
      <c r="VVF25" s="771"/>
      <c r="VVG25" s="771"/>
      <c r="VVH25" s="771"/>
      <c r="VVI25" s="771"/>
      <c r="VVJ25" s="771"/>
      <c r="VVK25" s="771"/>
      <c r="VVL25" s="771"/>
      <c r="VVM25" s="771"/>
      <c r="VVN25" s="771"/>
      <c r="VVO25" s="771"/>
      <c r="VVP25" s="771"/>
      <c r="VVQ25" s="771"/>
      <c r="VVR25" s="771"/>
      <c r="VVS25" s="771"/>
      <c r="VVT25" s="771"/>
      <c r="VVU25" s="771"/>
      <c r="VVV25" s="771"/>
      <c r="VVW25" s="771"/>
      <c r="VVX25" s="771"/>
      <c r="VVY25" s="771"/>
      <c r="VVZ25" s="771"/>
      <c r="VWA25" s="771"/>
      <c r="VWB25" s="771"/>
      <c r="VWC25" s="771"/>
      <c r="VWD25" s="771"/>
      <c r="VWE25" s="771"/>
      <c r="VWF25" s="771"/>
      <c r="VWG25" s="771"/>
      <c r="VWH25" s="771"/>
      <c r="VWI25" s="771"/>
      <c r="VWJ25" s="771"/>
      <c r="VWK25" s="771"/>
      <c r="VWL25" s="771"/>
      <c r="VWM25" s="771"/>
      <c r="VWN25" s="771"/>
      <c r="VWO25" s="771"/>
      <c r="VWP25" s="771"/>
      <c r="VWQ25" s="771"/>
      <c r="VWR25" s="771"/>
      <c r="VWS25" s="771"/>
      <c r="VWT25" s="771"/>
      <c r="VWU25" s="771"/>
      <c r="VWV25" s="771"/>
      <c r="VWW25" s="771"/>
      <c r="VWX25" s="771"/>
      <c r="VWY25" s="771"/>
      <c r="VWZ25" s="771"/>
      <c r="VXA25" s="771"/>
      <c r="VXB25" s="771"/>
      <c r="VXC25" s="771"/>
      <c r="VXD25" s="771"/>
      <c r="VXE25" s="771"/>
      <c r="VXF25" s="771"/>
      <c r="VXG25" s="771"/>
      <c r="VXH25" s="771"/>
      <c r="VXI25" s="771"/>
      <c r="VXJ25" s="771"/>
      <c r="VXK25" s="771"/>
      <c r="VXL25" s="771"/>
      <c r="VXM25" s="771"/>
      <c r="VXN25" s="771"/>
      <c r="VXO25" s="771"/>
      <c r="VXP25" s="771"/>
      <c r="VXQ25" s="771"/>
      <c r="VXR25" s="771"/>
      <c r="VXS25" s="771"/>
      <c r="VXT25" s="771"/>
      <c r="VXU25" s="771"/>
      <c r="VXV25" s="771"/>
      <c r="VXW25" s="771"/>
      <c r="VXX25" s="771"/>
      <c r="VXY25" s="771"/>
      <c r="VXZ25" s="771"/>
      <c r="VYA25" s="771"/>
      <c r="VYB25" s="771"/>
      <c r="VYC25" s="771"/>
      <c r="VYD25" s="771"/>
      <c r="VYE25" s="771"/>
      <c r="VYF25" s="771"/>
      <c r="VYG25" s="771"/>
      <c r="VYH25" s="771"/>
      <c r="VYI25" s="771"/>
      <c r="VYJ25" s="771"/>
      <c r="VYK25" s="771"/>
      <c r="VYL25" s="771"/>
      <c r="VYM25" s="771"/>
      <c r="VYN25" s="771"/>
      <c r="VYO25" s="771"/>
      <c r="VYP25" s="771"/>
      <c r="VYQ25" s="771"/>
      <c r="VYR25" s="771"/>
      <c r="VYS25" s="771"/>
      <c r="VYT25" s="771"/>
      <c r="VYU25" s="771"/>
      <c r="VYV25" s="771"/>
      <c r="VYW25" s="771"/>
      <c r="VYX25" s="771"/>
      <c r="VYY25" s="771"/>
      <c r="VYZ25" s="771"/>
      <c r="VZA25" s="771"/>
      <c r="VZB25" s="771"/>
      <c r="VZC25" s="771"/>
      <c r="VZD25" s="771"/>
      <c r="VZE25" s="771"/>
      <c r="VZF25" s="771"/>
      <c r="VZG25" s="771"/>
      <c r="VZH25" s="771"/>
      <c r="VZI25" s="771"/>
      <c r="VZJ25" s="771"/>
      <c r="VZK25" s="771"/>
      <c r="VZL25" s="771"/>
      <c r="VZM25" s="771"/>
      <c r="VZN25" s="771"/>
      <c r="VZO25" s="771"/>
      <c r="VZP25" s="771"/>
      <c r="VZQ25" s="771"/>
      <c r="VZR25" s="771"/>
      <c r="VZS25" s="771"/>
      <c r="VZT25" s="771"/>
      <c r="VZU25" s="771"/>
      <c r="VZV25" s="771"/>
      <c r="VZW25" s="771"/>
      <c r="VZX25" s="771"/>
      <c r="VZY25" s="771"/>
      <c r="VZZ25" s="771"/>
      <c r="WAA25" s="771"/>
      <c r="WAB25" s="771"/>
      <c r="WAC25" s="771"/>
      <c r="WAD25" s="771"/>
      <c r="WAE25" s="771"/>
      <c r="WAF25" s="771"/>
      <c r="WAG25" s="771"/>
      <c r="WAH25" s="771"/>
      <c r="WAI25" s="771"/>
      <c r="WAJ25" s="771"/>
      <c r="WAK25" s="771"/>
      <c r="WAL25" s="771"/>
      <c r="WAM25" s="771"/>
      <c r="WAN25" s="771"/>
      <c r="WAO25" s="771"/>
      <c r="WAP25" s="771"/>
      <c r="WAQ25" s="771"/>
      <c r="WAR25" s="771"/>
      <c r="WAS25" s="771"/>
      <c r="WAT25" s="771"/>
      <c r="WAU25" s="771"/>
      <c r="WAV25" s="771"/>
      <c r="WAW25" s="771"/>
      <c r="WAX25" s="771"/>
      <c r="WAY25" s="771"/>
      <c r="WAZ25" s="771"/>
      <c r="WBA25" s="771"/>
      <c r="WBB25" s="771"/>
      <c r="WBC25" s="771"/>
      <c r="WBD25" s="771"/>
      <c r="WBE25" s="771"/>
      <c r="WBF25" s="771"/>
      <c r="WBG25" s="771"/>
      <c r="WBH25" s="771"/>
      <c r="WBI25" s="771"/>
      <c r="WBJ25" s="771"/>
      <c r="WBK25" s="771"/>
      <c r="WBL25" s="771"/>
      <c r="WBM25" s="771"/>
      <c r="WBN25" s="771"/>
      <c r="WBO25" s="771"/>
      <c r="WBP25" s="771"/>
      <c r="WBQ25" s="771"/>
      <c r="WBR25" s="771"/>
      <c r="WBS25" s="771"/>
      <c r="WBT25" s="771"/>
      <c r="WBU25" s="771"/>
      <c r="WBV25" s="771"/>
      <c r="WBW25" s="771"/>
      <c r="WBX25" s="771"/>
      <c r="WBY25" s="771"/>
      <c r="WBZ25" s="771"/>
      <c r="WCA25" s="771"/>
      <c r="WCB25" s="771"/>
      <c r="WCC25" s="771"/>
      <c r="WCD25" s="771"/>
      <c r="WCE25" s="771"/>
      <c r="WCF25" s="771"/>
      <c r="WCG25" s="771"/>
      <c r="WCH25" s="771"/>
      <c r="WCI25" s="771"/>
      <c r="WCJ25" s="771"/>
      <c r="WCK25" s="771"/>
      <c r="WCL25" s="771"/>
      <c r="WCM25" s="771"/>
      <c r="WCN25" s="771"/>
      <c r="WCO25" s="771"/>
      <c r="WCP25" s="771"/>
      <c r="WCQ25" s="771"/>
      <c r="WCR25" s="771"/>
      <c r="WCS25" s="771"/>
      <c r="WCT25" s="771"/>
      <c r="WCU25" s="771"/>
      <c r="WCV25" s="771"/>
      <c r="WCW25" s="771"/>
      <c r="WCX25" s="771"/>
      <c r="WCY25" s="771"/>
      <c r="WCZ25" s="771"/>
      <c r="WDA25" s="771"/>
      <c r="WDB25" s="771"/>
      <c r="WDC25" s="771"/>
      <c r="WDD25" s="771"/>
      <c r="WDE25" s="771"/>
      <c r="WDF25" s="771"/>
      <c r="WDG25" s="771"/>
      <c r="WDH25" s="771"/>
      <c r="WDI25" s="771"/>
      <c r="WDJ25" s="771"/>
      <c r="WDK25" s="771"/>
      <c r="WDL25" s="771"/>
      <c r="WDM25" s="771"/>
      <c r="WDN25" s="771"/>
      <c r="WDO25" s="771"/>
      <c r="WDP25" s="771"/>
      <c r="WDQ25" s="771"/>
      <c r="WDR25" s="771"/>
      <c r="WDS25" s="771"/>
      <c r="WDT25" s="771"/>
      <c r="WDU25" s="771"/>
      <c r="WDV25" s="771"/>
      <c r="WDW25" s="771"/>
      <c r="WDX25" s="771"/>
      <c r="WDY25" s="771"/>
      <c r="WDZ25" s="771"/>
      <c r="WEA25" s="771"/>
      <c r="WEB25" s="771"/>
      <c r="WEC25" s="771"/>
      <c r="WED25" s="771"/>
      <c r="WEE25" s="771"/>
      <c r="WEF25" s="771"/>
      <c r="WEG25" s="771"/>
      <c r="WEH25" s="771"/>
      <c r="WEI25" s="771"/>
      <c r="WEJ25" s="771"/>
      <c r="WEK25" s="771"/>
      <c r="WEL25" s="771"/>
      <c r="WEM25" s="771"/>
      <c r="WEN25" s="771"/>
      <c r="WEO25" s="771"/>
      <c r="WEP25" s="771"/>
      <c r="WEQ25" s="771"/>
      <c r="WER25" s="771"/>
      <c r="WES25" s="771"/>
      <c r="WET25" s="771"/>
      <c r="WEU25" s="771"/>
      <c r="WEV25" s="771"/>
      <c r="WEW25" s="771"/>
      <c r="WEX25" s="771"/>
      <c r="WEY25" s="771"/>
      <c r="WEZ25" s="771"/>
      <c r="WFA25" s="771"/>
      <c r="WFB25" s="771"/>
      <c r="WFC25" s="771"/>
      <c r="WFD25" s="771"/>
      <c r="WFE25" s="771"/>
      <c r="WFF25" s="771"/>
      <c r="WFG25" s="771"/>
      <c r="WFH25" s="771"/>
      <c r="WFI25" s="771"/>
      <c r="WFJ25" s="771"/>
      <c r="WFK25" s="771"/>
      <c r="WFL25" s="771"/>
      <c r="WFM25" s="771"/>
      <c r="WFN25" s="771"/>
      <c r="WFO25" s="771"/>
      <c r="WFP25" s="771"/>
      <c r="WFQ25" s="771"/>
      <c r="WFR25" s="771"/>
      <c r="WFS25" s="771"/>
      <c r="WFT25" s="771"/>
      <c r="WFU25" s="771"/>
      <c r="WFV25" s="771"/>
      <c r="WFW25" s="771"/>
      <c r="WFX25" s="771"/>
      <c r="WFY25" s="771"/>
      <c r="WFZ25" s="771"/>
      <c r="WGA25" s="771"/>
      <c r="WGB25" s="771"/>
      <c r="WGC25" s="771"/>
      <c r="WGD25" s="771"/>
      <c r="WGE25" s="771"/>
      <c r="WGF25" s="771"/>
      <c r="WGG25" s="771"/>
      <c r="WGH25" s="771"/>
      <c r="WGI25" s="771"/>
      <c r="WGJ25" s="771"/>
      <c r="WGK25" s="771"/>
      <c r="WGL25" s="771"/>
      <c r="WGM25" s="771"/>
      <c r="WGN25" s="771"/>
      <c r="WGO25" s="771"/>
      <c r="WGP25" s="771"/>
      <c r="WGQ25" s="771"/>
      <c r="WGR25" s="771"/>
      <c r="WGS25" s="771"/>
      <c r="WGT25" s="771"/>
      <c r="WGU25" s="771"/>
      <c r="WGV25" s="771"/>
      <c r="WGW25" s="771"/>
      <c r="WGX25" s="771"/>
      <c r="WGY25" s="771"/>
      <c r="WGZ25" s="771"/>
      <c r="WHA25" s="771"/>
      <c r="WHB25" s="771"/>
      <c r="WHC25" s="771"/>
      <c r="WHD25" s="771"/>
      <c r="WHE25" s="771"/>
      <c r="WHF25" s="771"/>
      <c r="WHG25" s="771"/>
      <c r="WHH25" s="771"/>
      <c r="WHI25" s="771"/>
      <c r="WHJ25" s="771"/>
      <c r="WHK25" s="771"/>
      <c r="WHL25" s="771"/>
      <c r="WHM25" s="771"/>
      <c r="WHN25" s="771"/>
      <c r="WHO25" s="771"/>
      <c r="WHP25" s="771"/>
      <c r="WHQ25" s="771"/>
      <c r="WHR25" s="771"/>
      <c r="WHS25" s="771"/>
      <c r="WHT25" s="771"/>
      <c r="WHU25" s="771"/>
      <c r="WHV25" s="771"/>
      <c r="WHW25" s="771"/>
      <c r="WHX25" s="771"/>
      <c r="WHY25" s="771"/>
      <c r="WHZ25" s="771"/>
      <c r="WIA25" s="771"/>
      <c r="WIB25" s="771"/>
      <c r="WIC25" s="771"/>
      <c r="WID25" s="771"/>
      <c r="WIE25" s="771"/>
      <c r="WIF25" s="771"/>
      <c r="WIG25" s="771"/>
      <c r="WIH25" s="771"/>
      <c r="WII25" s="771"/>
      <c r="WIJ25" s="771"/>
      <c r="WIK25" s="771"/>
      <c r="WIL25" s="771"/>
      <c r="WIM25" s="771"/>
      <c r="WIN25" s="771"/>
      <c r="WIO25" s="771"/>
      <c r="WIP25" s="771"/>
      <c r="WIQ25" s="771"/>
      <c r="WIR25" s="771"/>
      <c r="WIS25" s="771"/>
      <c r="WIT25" s="771"/>
      <c r="WIU25" s="771"/>
      <c r="WIV25" s="771"/>
      <c r="WIW25" s="771"/>
      <c r="WIX25" s="771"/>
      <c r="WIY25" s="771"/>
      <c r="WIZ25" s="771"/>
      <c r="WJA25" s="771"/>
      <c r="WJB25" s="771"/>
      <c r="WJC25" s="771"/>
      <c r="WJD25" s="771"/>
      <c r="WJE25" s="771"/>
      <c r="WJF25" s="771"/>
      <c r="WJG25" s="771"/>
      <c r="WJH25" s="771"/>
      <c r="WJI25" s="771"/>
      <c r="WJJ25" s="771"/>
      <c r="WJK25" s="771"/>
      <c r="WJL25" s="771"/>
      <c r="WJM25" s="771"/>
      <c r="WJN25" s="771"/>
      <c r="WJO25" s="771"/>
      <c r="WJP25" s="771"/>
      <c r="WJQ25" s="771"/>
      <c r="WJR25" s="771"/>
      <c r="WJS25" s="771"/>
      <c r="WJT25" s="771"/>
      <c r="WJU25" s="771"/>
      <c r="WJV25" s="771"/>
      <c r="WJW25" s="771"/>
      <c r="WJX25" s="771"/>
      <c r="WJY25" s="771"/>
      <c r="WJZ25" s="771"/>
      <c r="WKA25" s="771"/>
      <c r="WKB25" s="771"/>
      <c r="WKC25" s="771"/>
      <c r="WKD25" s="771"/>
      <c r="WKE25" s="771"/>
      <c r="WKF25" s="771"/>
      <c r="WKG25" s="771"/>
      <c r="WKH25" s="771"/>
      <c r="WKI25" s="771"/>
      <c r="WKJ25" s="771"/>
      <c r="WKK25" s="771"/>
      <c r="WKL25" s="771"/>
      <c r="WKM25" s="771"/>
      <c r="WKN25" s="771"/>
      <c r="WKO25" s="771"/>
      <c r="WKP25" s="771"/>
      <c r="WKQ25" s="771"/>
      <c r="WKR25" s="771"/>
      <c r="WKS25" s="771"/>
      <c r="WKT25" s="771"/>
      <c r="WKU25" s="771"/>
      <c r="WKV25" s="771"/>
      <c r="WKW25" s="771"/>
      <c r="WKX25" s="771"/>
      <c r="WKY25" s="771"/>
      <c r="WKZ25" s="771"/>
      <c r="WLA25" s="771"/>
      <c r="WLB25" s="771"/>
      <c r="WLC25" s="771"/>
      <c r="WLD25" s="771"/>
      <c r="WLE25" s="771"/>
      <c r="WLF25" s="771"/>
      <c r="WLG25" s="771"/>
      <c r="WLH25" s="771"/>
      <c r="WLI25" s="771"/>
      <c r="WLJ25" s="771"/>
      <c r="WLK25" s="771"/>
      <c r="WLL25" s="771"/>
      <c r="WLM25" s="771"/>
      <c r="WLN25" s="771"/>
      <c r="WLO25" s="771"/>
      <c r="WLP25" s="771"/>
      <c r="WLQ25" s="771"/>
      <c r="WLR25" s="771"/>
      <c r="WLS25" s="771"/>
      <c r="WLT25" s="771"/>
      <c r="WLU25" s="771"/>
      <c r="WLV25" s="771"/>
      <c r="WLW25" s="771"/>
      <c r="WLX25" s="771"/>
      <c r="WLY25" s="771"/>
      <c r="WLZ25" s="771"/>
      <c r="WMA25" s="771"/>
      <c r="WMB25" s="771"/>
      <c r="WMC25" s="771"/>
      <c r="WMD25" s="771"/>
      <c r="WME25" s="771"/>
      <c r="WMF25" s="771"/>
      <c r="WMG25" s="771"/>
      <c r="WMH25" s="771"/>
      <c r="WMI25" s="771"/>
      <c r="WMJ25" s="771"/>
      <c r="WMK25" s="771"/>
      <c r="WML25" s="771"/>
      <c r="WMM25" s="771"/>
      <c r="WMN25" s="771"/>
      <c r="WMO25" s="771"/>
      <c r="WMP25" s="771"/>
      <c r="WMQ25" s="771"/>
      <c r="WMR25" s="771"/>
      <c r="WMS25" s="771"/>
      <c r="WMT25" s="771"/>
      <c r="WMU25" s="771"/>
      <c r="WMV25" s="771"/>
      <c r="WMW25" s="771"/>
      <c r="WMX25" s="771"/>
      <c r="WMY25" s="771"/>
      <c r="WMZ25" s="771"/>
      <c r="WNA25" s="771"/>
      <c r="WNB25" s="771"/>
      <c r="WNC25" s="771"/>
      <c r="WND25" s="771"/>
      <c r="WNE25" s="771"/>
      <c r="WNF25" s="771"/>
      <c r="WNG25" s="771"/>
      <c r="WNH25" s="771"/>
      <c r="WNI25" s="771"/>
      <c r="WNJ25" s="771"/>
      <c r="WNK25" s="771"/>
      <c r="WNL25" s="771"/>
      <c r="WNM25" s="771"/>
      <c r="WNN25" s="771"/>
      <c r="WNO25" s="771"/>
      <c r="WNP25" s="771"/>
      <c r="WNQ25" s="771"/>
      <c r="WNR25" s="771"/>
      <c r="WNS25" s="771"/>
      <c r="WNT25" s="771"/>
      <c r="WNU25" s="771"/>
      <c r="WNV25" s="771"/>
      <c r="WNW25" s="771"/>
      <c r="WNX25" s="771"/>
      <c r="WNY25" s="771"/>
      <c r="WNZ25" s="771"/>
      <c r="WOA25" s="771"/>
      <c r="WOB25" s="771"/>
      <c r="WOC25" s="771"/>
      <c r="WOD25" s="771"/>
      <c r="WOE25" s="771"/>
      <c r="WOF25" s="771"/>
      <c r="WOG25" s="771"/>
      <c r="WOH25" s="771"/>
      <c r="WOI25" s="771"/>
      <c r="WOJ25" s="771"/>
      <c r="WOK25" s="771"/>
      <c r="WOL25" s="771"/>
      <c r="WOM25" s="771"/>
      <c r="WON25" s="771"/>
      <c r="WOO25" s="771"/>
      <c r="WOP25" s="771"/>
      <c r="WOQ25" s="771"/>
      <c r="WOR25" s="771"/>
      <c r="WOS25" s="771"/>
      <c r="WOT25" s="771"/>
      <c r="WOU25" s="771"/>
      <c r="WOV25" s="771"/>
      <c r="WOW25" s="771"/>
      <c r="WOX25" s="771"/>
      <c r="WOY25" s="771"/>
      <c r="WOZ25" s="771"/>
      <c r="WPA25" s="771"/>
      <c r="WPB25" s="771"/>
      <c r="WPC25" s="771"/>
      <c r="WPD25" s="771"/>
      <c r="WPE25" s="771"/>
      <c r="WPF25" s="771"/>
      <c r="WPG25" s="771"/>
      <c r="WPH25" s="771"/>
      <c r="WPI25" s="771"/>
      <c r="WPJ25" s="771"/>
      <c r="WPK25" s="771"/>
      <c r="WPL25" s="771"/>
      <c r="WPM25" s="771"/>
      <c r="WPN25" s="771"/>
      <c r="WPO25" s="771"/>
      <c r="WPP25" s="771"/>
      <c r="WPQ25" s="771"/>
      <c r="WPR25" s="771"/>
      <c r="WPS25" s="771"/>
      <c r="WPT25" s="771"/>
      <c r="WPU25" s="771"/>
      <c r="WPV25" s="771"/>
      <c r="WPW25" s="771"/>
      <c r="WPX25" s="771"/>
      <c r="WPY25" s="771"/>
      <c r="WPZ25" s="771"/>
      <c r="WQA25" s="771"/>
      <c r="WQB25" s="771"/>
      <c r="WQC25" s="771"/>
      <c r="WQD25" s="771"/>
      <c r="WQE25" s="771"/>
      <c r="WQF25" s="771"/>
      <c r="WQG25" s="771"/>
      <c r="WQH25" s="771"/>
      <c r="WQI25" s="771"/>
      <c r="WQJ25" s="771"/>
      <c r="WQK25" s="771"/>
      <c r="WQL25" s="771"/>
      <c r="WQM25" s="771"/>
      <c r="WQN25" s="771"/>
      <c r="WQO25" s="771"/>
      <c r="WQP25" s="771"/>
      <c r="WQQ25" s="771"/>
      <c r="WQR25" s="771"/>
      <c r="WQS25" s="771"/>
      <c r="WQT25" s="771"/>
      <c r="WQU25" s="771"/>
      <c r="WQV25" s="771"/>
      <c r="WQW25" s="771"/>
      <c r="WQX25" s="771"/>
      <c r="WQY25" s="771"/>
      <c r="WQZ25" s="771"/>
      <c r="WRA25" s="771"/>
      <c r="WRB25" s="771"/>
      <c r="WRC25" s="771"/>
      <c r="WRD25" s="771"/>
      <c r="WRE25" s="771"/>
      <c r="WRF25" s="771"/>
      <c r="WRG25" s="771"/>
      <c r="WRH25" s="771"/>
      <c r="WRI25" s="771"/>
      <c r="WRJ25" s="771"/>
      <c r="WRK25" s="771"/>
      <c r="WRL25" s="771"/>
      <c r="WRM25" s="771"/>
      <c r="WRN25" s="771"/>
      <c r="WRO25" s="771"/>
      <c r="WRP25" s="771"/>
      <c r="WRQ25" s="771"/>
      <c r="WRR25" s="771"/>
      <c r="WRS25" s="771"/>
      <c r="WRT25" s="771"/>
      <c r="WRU25" s="771"/>
      <c r="WRV25" s="771"/>
      <c r="WRW25" s="771"/>
      <c r="WRX25" s="771"/>
      <c r="WRY25" s="771"/>
      <c r="WRZ25" s="771"/>
      <c r="WSA25" s="771"/>
      <c r="WSB25" s="771"/>
      <c r="WSC25" s="771"/>
      <c r="WSD25" s="771"/>
      <c r="WSE25" s="771"/>
      <c r="WSF25" s="771"/>
      <c r="WSG25" s="771"/>
      <c r="WSH25" s="771"/>
      <c r="WSI25" s="771"/>
      <c r="WSJ25" s="771"/>
      <c r="WSK25" s="771"/>
      <c r="WSL25" s="771"/>
      <c r="WSM25" s="771"/>
      <c r="WSN25" s="771"/>
      <c r="WSO25" s="771"/>
      <c r="WSP25" s="771"/>
      <c r="WSQ25" s="771"/>
      <c r="WSR25" s="771"/>
      <c r="WSS25" s="771"/>
      <c r="WST25" s="771"/>
      <c r="WSU25" s="771"/>
      <c r="WSV25" s="771"/>
      <c r="WSW25" s="771"/>
      <c r="WSX25" s="771"/>
      <c r="WSY25" s="771"/>
      <c r="WSZ25" s="771"/>
      <c r="WTA25" s="771"/>
      <c r="WTB25" s="771"/>
      <c r="WTC25" s="771"/>
      <c r="WTD25" s="771"/>
      <c r="WTE25" s="771"/>
      <c r="WTF25" s="771"/>
      <c r="WTG25" s="771"/>
      <c r="WTH25" s="771"/>
      <c r="WTI25" s="771"/>
      <c r="WTJ25" s="771"/>
      <c r="WTK25" s="771"/>
      <c r="WTL25" s="771"/>
      <c r="WTM25" s="771"/>
      <c r="WTN25" s="771"/>
      <c r="WTO25" s="771"/>
      <c r="WTP25" s="771"/>
      <c r="WTQ25" s="771"/>
      <c r="WTR25" s="771"/>
      <c r="WTS25" s="771"/>
      <c r="WTT25" s="771"/>
      <c r="WTU25" s="771"/>
      <c r="WTV25" s="771"/>
      <c r="WTW25" s="771"/>
      <c r="WTX25" s="771"/>
      <c r="WTY25" s="771"/>
      <c r="WTZ25" s="771"/>
      <c r="WUA25" s="771"/>
      <c r="WUB25" s="771"/>
      <c r="WUC25" s="771"/>
      <c r="WUD25" s="771"/>
      <c r="WUE25" s="771"/>
      <c r="WUF25" s="771"/>
      <c r="WUG25" s="771"/>
      <c r="WUH25" s="771"/>
      <c r="WUI25" s="771"/>
      <c r="WUJ25" s="771"/>
      <c r="WUK25" s="771"/>
      <c r="WUL25" s="771"/>
      <c r="WUM25" s="771"/>
      <c r="WUN25" s="771"/>
      <c r="WUO25" s="771"/>
      <c r="WUP25" s="771"/>
      <c r="WUQ25" s="771"/>
      <c r="WUR25" s="771"/>
      <c r="WUS25" s="771"/>
      <c r="WUT25" s="771"/>
      <c r="WUU25" s="771"/>
      <c r="WUV25" s="771"/>
      <c r="WUW25" s="771"/>
      <c r="WUX25" s="771"/>
      <c r="WUY25" s="771"/>
      <c r="WUZ25" s="771"/>
      <c r="WVA25" s="771"/>
      <c r="WVB25" s="771"/>
      <c r="WVC25" s="771"/>
      <c r="WVD25" s="771"/>
      <c r="WVE25" s="771"/>
      <c r="WVF25" s="771"/>
      <c r="WVG25" s="771"/>
      <c r="WVH25" s="771"/>
      <c r="WVI25" s="771"/>
      <c r="WVJ25" s="771"/>
      <c r="WVK25" s="771"/>
      <c r="WVL25" s="771"/>
      <c r="WVM25" s="771"/>
      <c r="WVN25" s="771"/>
      <c r="WVO25" s="771"/>
      <c r="WVP25" s="771"/>
      <c r="WVQ25" s="771"/>
      <c r="WVR25" s="771"/>
      <c r="WVS25" s="771"/>
      <c r="WVT25" s="771"/>
      <c r="WVU25" s="771"/>
      <c r="WVV25" s="771"/>
      <c r="WVW25" s="771"/>
      <c r="WVX25" s="771"/>
      <c r="WVY25" s="771"/>
      <c r="WVZ25" s="771"/>
      <c r="WWA25" s="771"/>
      <c r="WWB25" s="771"/>
      <c r="WWC25" s="771"/>
      <c r="WWD25" s="771"/>
      <c r="WWE25" s="771"/>
      <c r="WWF25" s="771"/>
      <c r="WWG25" s="771"/>
      <c r="WWH25" s="771"/>
      <c r="WWI25" s="771"/>
      <c r="WWJ25" s="771"/>
      <c r="WWK25" s="771"/>
      <c r="WWL25" s="771"/>
      <c r="WWM25" s="771"/>
      <c r="WWN25" s="771"/>
      <c r="WWO25" s="771"/>
      <c r="WWP25" s="771"/>
      <c r="WWQ25" s="771"/>
      <c r="WWR25" s="771"/>
      <c r="WWS25" s="771"/>
      <c r="WWT25" s="771"/>
      <c r="WWU25" s="771"/>
      <c r="WWV25" s="771"/>
      <c r="WWW25" s="771"/>
      <c r="WWX25" s="771"/>
      <c r="WWY25" s="771"/>
      <c r="WWZ25" s="771"/>
      <c r="WXA25" s="771"/>
      <c r="WXB25" s="771"/>
      <c r="WXC25" s="771"/>
      <c r="WXD25" s="771"/>
      <c r="WXE25" s="771"/>
      <c r="WXF25" s="771"/>
      <c r="WXG25" s="771"/>
      <c r="WXH25" s="771"/>
      <c r="WXI25" s="771"/>
      <c r="WXJ25" s="771"/>
      <c r="WXK25" s="771"/>
      <c r="WXL25" s="771"/>
      <c r="WXM25" s="771"/>
      <c r="WXN25" s="771"/>
      <c r="WXO25" s="771"/>
      <c r="WXP25" s="771"/>
      <c r="WXQ25" s="771"/>
      <c r="WXR25" s="771"/>
      <c r="WXS25" s="771"/>
      <c r="WXT25" s="771"/>
      <c r="WXU25" s="771"/>
      <c r="WXV25" s="771"/>
      <c r="WXW25" s="771"/>
      <c r="WXX25" s="771"/>
      <c r="WXY25" s="771"/>
      <c r="WXZ25" s="771"/>
      <c r="WYA25" s="771"/>
      <c r="WYB25" s="771"/>
      <c r="WYC25" s="771"/>
      <c r="WYD25" s="771"/>
      <c r="WYE25" s="771"/>
      <c r="WYF25" s="771"/>
      <c r="WYG25" s="771"/>
      <c r="WYH25" s="771"/>
      <c r="WYI25" s="771"/>
      <c r="WYJ25" s="771"/>
      <c r="WYK25" s="771"/>
      <c r="WYL25" s="771"/>
      <c r="WYM25" s="771"/>
      <c r="WYN25" s="771"/>
      <c r="WYO25" s="771"/>
      <c r="WYP25" s="771"/>
      <c r="WYQ25" s="771"/>
      <c r="WYR25" s="771"/>
      <c r="WYS25" s="771"/>
      <c r="WYT25" s="771"/>
      <c r="WYU25" s="771"/>
      <c r="WYV25" s="771"/>
      <c r="WYW25" s="771"/>
      <c r="WYX25" s="771"/>
      <c r="WYY25" s="771"/>
      <c r="WYZ25" s="771"/>
      <c r="WZA25" s="771"/>
      <c r="WZB25" s="771"/>
      <c r="WZC25" s="771"/>
      <c r="WZD25" s="771"/>
      <c r="WZE25" s="771"/>
      <c r="WZF25" s="771"/>
      <c r="WZG25" s="771"/>
      <c r="WZH25" s="771"/>
      <c r="WZI25" s="771"/>
      <c r="WZJ25" s="771"/>
      <c r="WZK25" s="771"/>
      <c r="WZL25" s="771"/>
      <c r="WZM25" s="771"/>
      <c r="WZN25" s="771"/>
      <c r="WZO25" s="771"/>
      <c r="WZP25" s="771"/>
      <c r="WZQ25" s="771"/>
      <c r="WZR25" s="771"/>
      <c r="WZS25" s="771"/>
      <c r="WZT25" s="771"/>
      <c r="WZU25" s="771"/>
      <c r="WZV25" s="771"/>
      <c r="WZW25" s="771"/>
      <c r="WZX25" s="771"/>
      <c r="WZY25" s="771"/>
      <c r="WZZ25" s="771"/>
      <c r="XAA25" s="771"/>
      <c r="XAB25" s="771"/>
      <c r="XAC25" s="771"/>
      <c r="XAD25" s="771"/>
      <c r="XAE25" s="771"/>
      <c r="XAF25" s="771"/>
      <c r="XAG25" s="771"/>
      <c r="XAH25" s="771"/>
      <c r="XAI25" s="771"/>
      <c r="XAJ25" s="771"/>
      <c r="XAK25" s="771"/>
      <c r="XAL25" s="771"/>
      <c r="XAM25" s="771"/>
      <c r="XAN25" s="771"/>
      <c r="XAO25" s="771"/>
      <c r="XAP25" s="771"/>
      <c r="XAQ25" s="771"/>
      <c r="XAR25" s="771"/>
      <c r="XAS25" s="771"/>
      <c r="XAT25" s="771"/>
      <c r="XAU25" s="771"/>
      <c r="XAV25" s="771"/>
      <c r="XAW25" s="771"/>
      <c r="XAX25" s="771"/>
      <c r="XAY25" s="771"/>
      <c r="XAZ25" s="771"/>
      <c r="XBA25" s="771"/>
      <c r="XBB25" s="771"/>
      <c r="XBC25" s="771"/>
      <c r="XBD25" s="771"/>
      <c r="XBE25" s="771"/>
      <c r="XBF25" s="771"/>
      <c r="XBG25" s="771"/>
      <c r="XBH25" s="771"/>
      <c r="XBI25" s="771"/>
      <c r="XBJ25" s="771"/>
      <c r="XBK25" s="771"/>
      <c r="XBL25" s="771"/>
      <c r="XBM25" s="771"/>
      <c r="XBN25" s="771"/>
      <c r="XBO25" s="771"/>
      <c r="XBP25" s="771"/>
      <c r="XBQ25" s="771"/>
      <c r="XBR25" s="771"/>
      <c r="XBS25" s="771"/>
      <c r="XBT25" s="771"/>
      <c r="XBU25" s="771"/>
      <c r="XBV25" s="771"/>
      <c r="XBW25" s="771"/>
      <c r="XBX25" s="771"/>
      <c r="XBY25" s="771"/>
      <c r="XBZ25" s="771"/>
      <c r="XCA25" s="771"/>
      <c r="XCB25" s="771"/>
      <c r="XCC25" s="771"/>
      <c r="XCD25" s="771"/>
      <c r="XCE25" s="771"/>
      <c r="XCF25" s="771"/>
      <c r="XCG25" s="771"/>
      <c r="XCH25" s="771"/>
      <c r="XCI25" s="771"/>
      <c r="XCJ25" s="771"/>
      <c r="XCK25" s="771"/>
      <c r="XCL25" s="771"/>
      <c r="XCM25" s="771"/>
      <c r="XCN25" s="771"/>
      <c r="XCO25" s="771"/>
      <c r="XCP25" s="771"/>
      <c r="XCQ25" s="771"/>
      <c r="XCR25" s="771"/>
      <c r="XCS25" s="771"/>
      <c r="XCT25" s="771"/>
      <c r="XCU25" s="771"/>
      <c r="XCV25" s="771"/>
      <c r="XCW25" s="771"/>
      <c r="XCX25" s="771"/>
      <c r="XCY25" s="771"/>
      <c r="XCZ25" s="771"/>
      <c r="XDA25" s="771"/>
      <c r="XDB25" s="771"/>
      <c r="XDC25" s="771"/>
      <c r="XDD25" s="771"/>
      <c r="XDE25" s="771"/>
      <c r="XDF25" s="771"/>
      <c r="XDG25" s="771"/>
      <c r="XDH25" s="771"/>
      <c r="XDI25" s="771"/>
      <c r="XDJ25" s="771"/>
      <c r="XDK25" s="771"/>
      <c r="XDL25" s="771"/>
      <c r="XDM25" s="771"/>
      <c r="XDN25" s="771"/>
      <c r="XDO25" s="771"/>
      <c r="XDP25" s="771"/>
      <c r="XDQ25" s="771"/>
      <c r="XDR25" s="771"/>
      <c r="XDS25" s="771"/>
      <c r="XDT25" s="771"/>
      <c r="XDU25" s="771"/>
      <c r="XDV25" s="771"/>
      <c r="XDW25" s="771"/>
      <c r="XDX25" s="771"/>
      <c r="XDY25" s="771"/>
      <c r="XDZ25" s="771"/>
      <c r="XEA25" s="771"/>
      <c r="XEB25" s="771"/>
      <c r="XEC25" s="771"/>
      <c r="XED25" s="771"/>
      <c r="XEE25" s="771"/>
      <c r="XEF25" s="771"/>
      <c r="XEG25" s="771"/>
      <c r="XEH25" s="771"/>
      <c r="XEI25" s="771"/>
      <c r="XEJ25" s="771"/>
      <c r="XEK25" s="771"/>
      <c r="XEL25" s="771"/>
      <c r="XEM25" s="771"/>
      <c r="XEN25" s="771"/>
      <c r="XEO25" s="771"/>
      <c r="XEP25" s="771"/>
      <c r="XEQ25" s="771"/>
      <c r="XER25" s="771"/>
      <c r="XES25" s="771"/>
      <c r="XET25" s="771"/>
      <c r="XEU25" s="771"/>
      <c r="XEV25" s="771"/>
      <c r="XEW25" s="771"/>
      <c r="XEX25" s="771"/>
      <c r="XEY25" s="771"/>
      <c r="XEZ25" s="771"/>
    </row>
    <row r="26" spans="1:16380" s="8" customFormat="1"/>
    <row r="27" spans="1:16380" s="8" customFormat="1"/>
    <row r="28" spans="1:16380" s="8" customFormat="1"/>
    <row r="29" spans="1:16380" s="8" customFormat="1"/>
    <row r="30" spans="1:16380" s="8" customFormat="1"/>
    <row r="31" spans="1:16380" s="8" customFormat="1"/>
    <row r="32" spans="1:16380" s="8" customFormat="1"/>
    <row r="33" s="8" customFormat="1"/>
    <row r="34" s="8" customFormat="1"/>
    <row r="35" s="8" customFormat="1"/>
    <row r="36" s="8" customFormat="1"/>
    <row r="37" s="8" customFormat="1"/>
    <row r="38" s="8" customFormat="1"/>
    <row r="39" s="8" customFormat="1"/>
    <row r="40" s="8" customFormat="1"/>
    <row r="41" s="8" customFormat="1"/>
    <row r="42" s="8" customFormat="1"/>
    <row r="43" s="8" customFormat="1"/>
    <row r="44" s="8" customFormat="1"/>
    <row r="45" s="8" customFormat="1"/>
    <row r="46" s="8" customFormat="1"/>
    <row r="47" s="8" customFormat="1"/>
    <row r="48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  <row r="60" s="8" customFormat="1"/>
    <row r="61" s="8" customFormat="1"/>
    <row r="62" s="8" customFormat="1"/>
    <row r="63" s="8" customFormat="1"/>
    <row r="64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pans="3:4" s="8" customFormat="1"/>
    <row r="178" spans="3:4" s="8" customFormat="1"/>
    <row r="179" spans="3:4" s="8" customFormat="1"/>
    <row r="180" spans="3:4" s="8" customFormat="1"/>
    <row r="181" spans="3:4" s="8" customFormat="1"/>
    <row r="182" spans="3:4" s="8" customFormat="1"/>
    <row r="183" spans="3:4" s="8" customFormat="1"/>
    <row r="184" spans="3:4" s="8" customFormat="1"/>
    <row r="185" spans="3:4" s="8" customFormat="1"/>
    <row r="186" spans="3:4" s="8" customFormat="1"/>
    <row r="187" spans="3:4" s="8" customFormat="1">
      <c r="C187" s="61"/>
      <c r="D187" s="43"/>
    </row>
    <row r="188" spans="3:4" s="8" customFormat="1">
      <c r="C188" s="61"/>
      <c r="D188" s="43"/>
    </row>
    <row r="189" spans="3:4" s="8" customFormat="1">
      <c r="C189" s="61"/>
      <c r="D189" s="43"/>
    </row>
    <row r="190" spans="3:4" s="8" customFormat="1">
      <c r="C190" s="61"/>
      <c r="D190" s="43"/>
    </row>
    <row r="191" spans="3:4" s="8" customFormat="1">
      <c r="C191" s="61"/>
      <c r="D191" s="43"/>
    </row>
    <row r="192" spans="3:4" s="8" customFormat="1">
      <c r="C192" s="61"/>
      <c r="D192" s="43"/>
    </row>
    <row r="193" spans="3:4" s="8" customFormat="1">
      <c r="C193" s="61"/>
      <c r="D193" s="43"/>
    </row>
    <row r="194" spans="3:4" s="8" customFormat="1">
      <c r="C194" s="61"/>
      <c r="D194" s="43"/>
    </row>
    <row r="195" spans="3:4" s="8" customFormat="1">
      <c r="C195" s="61"/>
      <c r="D195" s="43"/>
    </row>
    <row r="196" spans="3:4" s="8" customFormat="1">
      <c r="C196" s="61"/>
      <c r="D196" s="43"/>
    </row>
    <row r="197" spans="3:4" s="8" customFormat="1">
      <c r="C197" s="61"/>
      <c r="D197" s="43"/>
    </row>
    <row r="198" spans="3:4" s="8" customFormat="1">
      <c r="C198" s="61"/>
      <c r="D198" s="43"/>
    </row>
    <row r="199" spans="3:4" s="8" customFormat="1">
      <c r="C199" s="61"/>
      <c r="D199" s="43"/>
    </row>
    <row r="200" spans="3:4" s="8" customFormat="1">
      <c r="C200" s="61"/>
      <c r="D200" s="43"/>
    </row>
    <row r="201" spans="3:4" s="8" customFormat="1">
      <c r="C201" s="61"/>
      <c r="D201" s="43"/>
    </row>
    <row r="202" spans="3:4" s="8" customFormat="1">
      <c r="C202" s="61"/>
      <c r="D202" s="43"/>
    </row>
    <row r="203" spans="3:4" s="8" customFormat="1">
      <c r="C203" s="61"/>
      <c r="D203" s="43"/>
    </row>
    <row r="204" spans="3:4" s="8" customFormat="1">
      <c r="C204" s="61"/>
      <c r="D204" s="43"/>
    </row>
    <row r="205" spans="3:4" s="8" customFormat="1">
      <c r="C205" s="61"/>
      <c r="D205" s="43"/>
    </row>
    <row r="206" spans="3:4" s="8" customFormat="1">
      <c r="C206" s="61"/>
      <c r="D206" s="43"/>
    </row>
    <row r="207" spans="3:4" s="8" customFormat="1">
      <c r="C207" s="61"/>
      <c r="D207" s="43"/>
    </row>
    <row r="208" spans="3:4" s="8" customFormat="1">
      <c r="C208" s="61"/>
      <c r="D208" s="43"/>
    </row>
    <row r="209" spans="3:4" s="8" customFormat="1">
      <c r="C209" s="61"/>
      <c r="D209" s="43"/>
    </row>
    <row r="210" spans="3:4" s="8" customFormat="1">
      <c r="C210" s="61"/>
      <c r="D210" s="43"/>
    </row>
    <row r="211" spans="3:4" s="8" customFormat="1">
      <c r="C211" s="61"/>
      <c r="D211" s="43"/>
    </row>
    <row r="212" spans="3:4" s="8" customFormat="1">
      <c r="C212" s="61"/>
      <c r="D212" s="43"/>
    </row>
    <row r="213" spans="3:4" s="8" customFormat="1">
      <c r="C213" s="61"/>
      <c r="D213" s="43"/>
    </row>
    <row r="214" spans="3:4" s="8" customFormat="1">
      <c r="C214" s="61"/>
      <c r="D214" s="43"/>
    </row>
    <row r="215" spans="3:4" s="8" customFormat="1">
      <c r="C215" s="61"/>
      <c r="D215" s="43"/>
    </row>
    <row r="216" spans="3:4" s="8" customFormat="1">
      <c r="C216" s="61"/>
      <c r="D216" s="43"/>
    </row>
    <row r="217" spans="3:4" s="8" customFormat="1">
      <c r="C217" s="61"/>
      <c r="D217" s="43"/>
    </row>
    <row r="218" spans="3:4" s="8" customFormat="1">
      <c r="C218" s="61"/>
      <c r="D218" s="43"/>
    </row>
    <row r="219" spans="3:4" s="8" customFormat="1">
      <c r="C219" s="61"/>
      <c r="D219" s="43"/>
    </row>
    <row r="220" spans="3:4" s="8" customFormat="1">
      <c r="C220" s="61"/>
      <c r="D220" s="43"/>
    </row>
    <row r="221" spans="3:4" s="8" customFormat="1">
      <c r="C221" s="61"/>
      <c r="D221" s="43"/>
    </row>
    <row r="222" spans="3:4" s="8" customFormat="1">
      <c r="C222" s="61"/>
      <c r="D222" s="43"/>
    </row>
    <row r="223" spans="3:4" s="8" customFormat="1">
      <c r="C223" s="61"/>
      <c r="D223" s="43"/>
    </row>
    <row r="224" spans="3:4" s="8" customFormat="1">
      <c r="C224" s="61"/>
      <c r="D224" s="43"/>
    </row>
    <row r="225" spans="3:4" s="8" customFormat="1">
      <c r="C225" s="61"/>
      <c r="D225" s="43"/>
    </row>
    <row r="226" spans="3:4" s="8" customFormat="1">
      <c r="C226" s="61"/>
      <c r="D226" s="43"/>
    </row>
    <row r="227" spans="3:4" s="8" customFormat="1">
      <c r="C227" s="61"/>
      <c r="D227" s="43"/>
    </row>
    <row r="228" spans="3:4" s="8" customFormat="1">
      <c r="C228" s="61"/>
      <c r="D228" s="43"/>
    </row>
    <row r="229" spans="3:4" s="8" customFormat="1">
      <c r="C229" s="61"/>
      <c r="D229" s="43"/>
    </row>
    <row r="230" spans="3:4" s="8" customFormat="1">
      <c r="C230" s="61"/>
      <c r="D230" s="43"/>
    </row>
    <row r="231" spans="3:4" s="8" customFormat="1">
      <c r="C231" s="61"/>
      <c r="D231" s="43"/>
    </row>
    <row r="232" spans="3:4" s="8" customFormat="1">
      <c r="C232" s="61"/>
      <c r="D232" s="43"/>
    </row>
    <row r="233" spans="3:4" s="8" customFormat="1">
      <c r="C233" s="61"/>
      <c r="D233" s="43"/>
    </row>
    <row r="234" spans="3:4" s="8" customFormat="1">
      <c r="C234" s="61"/>
      <c r="D234" s="43"/>
    </row>
    <row r="235" spans="3:4" s="8" customFormat="1">
      <c r="C235" s="61"/>
      <c r="D235" s="43"/>
    </row>
    <row r="236" spans="3:4" s="8" customFormat="1">
      <c r="C236" s="61"/>
      <c r="D236" s="43"/>
    </row>
    <row r="237" spans="3:4" s="8" customFormat="1">
      <c r="C237" s="61"/>
      <c r="D237" s="43"/>
    </row>
    <row r="238" spans="3:4" s="8" customFormat="1">
      <c r="C238" s="61"/>
      <c r="D238" s="43"/>
    </row>
    <row r="239" spans="3:4" s="8" customFormat="1">
      <c r="C239" s="61"/>
      <c r="D239" s="43"/>
    </row>
    <row r="240" spans="3:4" s="8" customFormat="1">
      <c r="C240" s="61"/>
      <c r="D240" s="43"/>
    </row>
    <row r="241" spans="3:4" s="8" customFormat="1">
      <c r="C241" s="61"/>
      <c r="D241" s="43"/>
    </row>
    <row r="242" spans="3:4" s="8" customFormat="1">
      <c r="C242" s="61"/>
      <c r="D242" s="43"/>
    </row>
    <row r="243" spans="3:4" s="8" customFormat="1">
      <c r="C243" s="61"/>
      <c r="D243" s="43"/>
    </row>
    <row r="244" spans="3:4" s="8" customFormat="1">
      <c r="C244" s="61"/>
      <c r="D244" s="43"/>
    </row>
    <row r="245" spans="3:4" s="8" customFormat="1">
      <c r="C245" s="61"/>
      <c r="D245" s="43"/>
    </row>
    <row r="246" spans="3:4" s="8" customFormat="1">
      <c r="C246" s="61"/>
      <c r="D246" s="43"/>
    </row>
    <row r="247" spans="3:4" s="8" customFormat="1">
      <c r="C247" s="61"/>
      <c r="D247" s="43"/>
    </row>
    <row r="248" spans="3:4" s="8" customFormat="1">
      <c r="C248" s="61"/>
      <c r="D248" s="43"/>
    </row>
    <row r="249" spans="3:4" s="8" customFormat="1">
      <c r="C249" s="61"/>
      <c r="D249" s="43"/>
    </row>
    <row r="250" spans="3:4" s="8" customFormat="1">
      <c r="C250" s="61"/>
      <c r="D250" s="43"/>
    </row>
    <row r="251" spans="3:4" s="8" customFormat="1">
      <c r="C251" s="61"/>
      <c r="D251" s="43"/>
    </row>
    <row r="252" spans="3:4" s="8" customFormat="1">
      <c r="C252" s="61"/>
      <c r="D252" s="43"/>
    </row>
    <row r="253" spans="3:4" s="8" customFormat="1">
      <c r="C253" s="61"/>
      <c r="D253" s="43"/>
    </row>
    <row r="254" spans="3:4" s="8" customFormat="1">
      <c r="C254" s="61"/>
      <c r="D254" s="43"/>
    </row>
    <row r="255" spans="3:4" s="8" customFormat="1">
      <c r="C255" s="61"/>
      <c r="D255" s="43"/>
    </row>
    <row r="256" spans="3:4" s="8" customFormat="1">
      <c r="C256" s="61"/>
      <c r="D256" s="43"/>
    </row>
    <row r="257" spans="3:4" s="8" customFormat="1">
      <c r="C257" s="61"/>
      <c r="D257" s="43"/>
    </row>
    <row r="258" spans="3:4" s="8" customFormat="1">
      <c r="C258" s="61"/>
      <c r="D258" s="43"/>
    </row>
    <row r="259" spans="3:4" s="8" customFormat="1">
      <c r="C259" s="61"/>
      <c r="D259" s="43"/>
    </row>
    <row r="260" spans="3:4" s="8" customFormat="1">
      <c r="C260" s="61"/>
      <c r="D260" s="43"/>
    </row>
    <row r="261" spans="3:4" s="8" customFormat="1">
      <c r="C261" s="61"/>
      <c r="D261" s="43"/>
    </row>
    <row r="262" spans="3:4" s="8" customFormat="1">
      <c r="C262" s="61"/>
      <c r="D262" s="43"/>
    </row>
    <row r="263" spans="3:4" s="8" customFormat="1">
      <c r="C263" s="61"/>
      <c r="D263" s="43"/>
    </row>
    <row r="264" spans="3:4" s="8" customFormat="1">
      <c r="C264" s="61"/>
      <c r="D264" s="43"/>
    </row>
    <row r="265" spans="3:4" s="8" customFormat="1">
      <c r="C265" s="61"/>
      <c r="D265" s="43"/>
    </row>
    <row r="266" spans="3:4" s="8" customFormat="1">
      <c r="C266" s="61"/>
      <c r="D266" s="43"/>
    </row>
    <row r="267" spans="3:4" s="8" customFormat="1">
      <c r="C267" s="61"/>
      <c r="D267" s="43"/>
    </row>
    <row r="268" spans="3:4" s="8" customFormat="1">
      <c r="C268" s="61"/>
      <c r="D268" s="43"/>
    </row>
    <row r="269" spans="3:4" s="8" customFormat="1">
      <c r="C269" s="61"/>
      <c r="D269" s="43"/>
    </row>
    <row r="270" spans="3:4" s="8" customFormat="1">
      <c r="C270" s="61"/>
      <c r="D270" s="43"/>
    </row>
    <row r="271" spans="3:4" s="8" customFormat="1">
      <c r="C271" s="61"/>
      <c r="D271" s="43"/>
    </row>
    <row r="272" spans="3:4" s="8" customFormat="1">
      <c r="C272" s="61"/>
      <c r="D272" s="43"/>
    </row>
    <row r="273" spans="3:4" s="8" customFormat="1">
      <c r="C273" s="61"/>
      <c r="D273" s="43"/>
    </row>
    <row r="274" spans="3:4" s="8" customFormat="1">
      <c r="C274" s="61"/>
      <c r="D274" s="43"/>
    </row>
    <row r="275" spans="3:4" s="8" customFormat="1">
      <c r="C275" s="61"/>
      <c r="D275" s="43"/>
    </row>
    <row r="276" spans="3:4" s="8" customFormat="1">
      <c r="C276" s="61"/>
      <c r="D276" s="43"/>
    </row>
    <row r="277" spans="3:4" s="8" customFormat="1">
      <c r="C277" s="61"/>
      <c r="D277" s="43"/>
    </row>
    <row r="278" spans="3:4" s="8" customFormat="1">
      <c r="C278" s="61"/>
      <c r="D278" s="43"/>
    </row>
    <row r="279" spans="3:4" s="8" customFormat="1">
      <c r="C279" s="61"/>
      <c r="D279" s="43"/>
    </row>
    <row r="280" spans="3:4" s="8" customFormat="1">
      <c r="C280" s="61"/>
      <c r="D280" s="43"/>
    </row>
    <row r="281" spans="3:4" s="8" customFormat="1">
      <c r="C281" s="61"/>
      <c r="D281" s="43"/>
    </row>
    <row r="282" spans="3:4" s="8" customFormat="1">
      <c r="C282" s="61"/>
      <c r="D282" s="43"/>
    </row>
    <row r="283" spans="3:4" s="8" customFormat="1">
      <c r="C283" s="61"/>
      <c r="D283" s="43"/>
    </row>
    <row r="284" spans="3:4" s="8" customFormat="1">
      <c r="C284" s="61"/>
      <c r="D284" s="43"/>
    </row>
    <row r="285" spans="3:4" s="8" customFormat="1">
      <c r="C285" s="61"/>
      <c r="D285" s="43"/>
    </row>
    <row r="286" spans="3:4" s="8" customFormat="1">
      <c r="C286" s="61"/>
      <c r="D286" s="43"/>
    </row>
    <row r="287" spans="3:4" s="8" customFormat="1">
      <c r="C287" s="61"/>
      <c r="D287" s="43"/>
    </row>
    <row r="288" spans="3:4" s="8" customFormat="1">
      <c r="C288" s="61"/>
      <c r="D288" s="43"/>
    </row>
    <row r="289" spans="3:4" s="8" customFormat="1">
      <c r="C289" s="61"/>
      <c r="D289" s="43"/>
    </row>
    <row r="290" spans="3:4" s="8" customFormat="1">
      <c r="C290" s="61"/>
      <c r="D290" s="43"/>
    </row>
    <row r="291" spans="3:4" s="8" customFormat="1">
      <c r="C291" s="61"/>
      <c r="D291" s="43"/>
    </row>
    <row r="292" spans="3:4" s="8" customFormat="1">
      <c r="C292" s="61"/>
      <c r="D292" s="43"/>
    </row>
    <row r="293" spans="3:4" s="8" customFormat="1">
      <c r="C293" s="61"/>
      <c r="D293" s="43"/>
    </row>
  </sheetData>
  <customSheetViews>
    <customSheetView guid="{7B1D7D8E-D21F-4F41-9124-97AF4D7AC4F1}" scale="80" state="hidden">
      <pageMargins left="0.36" right="0.24" top="0.45" bottom="0.46" header="0.32" footer="0.4"/>
      <pageSetup paperSize="9" scale="74" orientation="landscape" r:id="rId1"/>
      <headerFooter alignWithMargins="0"/>
    </customSheetView>
    <customSheetView guid="{E0009F4F-48B6-4F1C-908A-7AA9220F9FEE}" scale="80" state="hidden">
      <pageMargins left="0.36" right="0.24" top="0.45" bottom="0.46" header="0.32" footer="0.4"/>
      <pageSetup paperSize="9" scale="74" orientation="landscape" r:id="rId2"/>
      <headerFooter alignWithMargins="0"/>
    </customSheetView>
    <customSheetView guid="{6D8ACA1D-6FAD-497E-8DEE-A33C8B954C59}" scale="80" state="hidden">
      <pageMargins left="0.36" right="0.24" top="0.45" bottom="0.46" header="0.32" footer="0.4"/>
      <pageSetup paperSize="9" scale="74" orientation="landscape" r:id="rId3"/>
      <headerFooter alignWithMargins="0"/>
    </customSheetView>
    <customSheetView guid="{F7D79B8D-92A2-4094-827A-AE8F90DE993F}" scale="80" topLeftCell="A7">
      <selection activeCell="C8" sqref="C8"/>
      <pageMargins left="0.36" right="0.24" top="0.45" bottom="0.46" header="0.32" footer="0.4"/>
      <pageSetup paperSize="9" scale="74" orientation="landscape" r:id="rId4"/>
      <headerFooter alignWithMargins="0"/>
    </customSheetView>
    <customSheetView guid="{19015944-8DC3-4198-B28B-DDAFEE7C00D9}" scale="80" state="hidden">
      <selection activeCell="C8" sqref="C8"/>
      <pageMargins left="0.36" right="0.24" top="0.45" bottom="0.46" header="0.32" footer="0.4"/>
      <pageSetup paperSize="9" scale="74" orientation="landscape" r:id="rId5"/>
      <headerFooter alignWithMargins="0"/>
    </customSheetView>
    <customSheetView guid="{9EC9AAF8-31E5-417A-A928-3DBD93AA7952}" scale="80" state="hidden">
      <pageMargins left="0.36" right="0.24" top="0.45" bottom="0.46" header="0.32" footer="0.4"/>
      <pageSetup paperSize="9" scale="74" orientation="landscape" r:id="rId6"/>
      <headerFooter alignWithMargins="0"/>
    </customSheetView>
    <customSheetView guid="{6F4C57C8-5562-4709-9327-9573B39EDAF4}" scale="80" state="hidden">
      <pageMargins left="0.36" right="0.24" top="0.45" bottom="0.46" header="0.32" footer="0.4"/>
      <pageSetup paperSize="9" scale="74" orientation="landscape" r:id="rId7"/>
      <headerFooter alignWithMargins="0"/>
    </customSheetView>
    <customSheetView guid="{11719C98-23F7-41BD-A4E2-6BEADD115585}" scale="80" state="hidden">
      <pageMargins left="0.36" right="0.24" top="0.45" bottom="0.46" header="0.32" footer="0.4"/>
      <pageSetup paperSize="9" scale="74" orientation="landscape" r:id="rId8"/>
      <headerFooter alignWithMargins="0"/>
    </customSheetView>
  </customSheetViews>
  <mergeCells count="4093">
    <mergeCell ref="AK25:AN25"/>
    <mergeCell ref="AO25:AR25"/>
    <mergeCell ref="AS25:AV25"/>
    <mergeCell ref="AW25:AZ25"/>
    <mergeCell ref="BA25:BD25"/>
    <mergeCell ref="Q25:T25"/>
    <mergeCell ref="U25:X25"/>
    <mergeCell ref="Y25:AB25"/>
    <mergeCell ref="AC25:AF25"/>
    <mergeCell ref="AG25:AJ25"/>
    <mergeCell ref="I25:L25"/>
    <mergeCell ref="M25:P25"/>
    <mergeCell ref="DM25:DP25"/>
    <mergeCell ref="DQ25:DT25"/>
    <mergeCell ref="DU25:DX25"/>
    <mergeCell ref="DY25:EB25"/>
    <mergeCell ref="EC25:EF25"/>
    <mergeCell ref="CS25:CV25"/>
    <mergeCell ref="CW25:CZ25"/>
    <mergeCell ref="DA25:DD25"/>
    <mergeCell ref="DE25:DH25"/>
    <mergeCell ref="DI25:DL25"/>
    <mergeCell ref="BY25:CB25"/>
    <mergeCell ref="CC25:CF25"/>
    <mergeCell ref="CG25:CJ25"/>
    <mergeCell ref="CK25:CN25"/>
    <mergeCell ref="CO25:CR25"/>
    <mergeCell ref="BE25:BH25"/>
    <mergeCell ref="BI25:BL25"/>
    <mergeCell ref="BM25:BP25"/>
    <mergeCell ref="BQ25:BT25"/>
    <mergeCell ref="BU25:BX25"/>
    <mergeCell ref="GO25:GR25"/>
    <mergeCell ref="GS25:GV25"/>
    <mergeCell ref="GW25:GZ25"/>
    <mergeCell ref="HA25:HD25"/>
    <mergeCell ref="HE25:HH25"/>
    <mergeCell ref="FU25:FX25"/>
    <mergeCell ref="FY25:GB25"/>
    <mergeCell ref="GC25:GF25"/>
    <mergeCell ref="GG25:GJ25"/>
    <mergeCell ref="GK25:GN25"/>
    <mergeCell ref="FA25:FD25"/>
    <mergeCell ref="FE25:FH25"/>
    <mergeCell ref="FI25:FL25"/>
    <mergeCell ref="FM25:FP25"/>
    <mergeCell ref="FQ25:FT25"/>
    <mergeCell ref="EG25:EJ25"/>
    <mergeCell ref="EK25:EN25"/>
    <mergeCell ref="EO25:ER25"/>
    <mergeCell ref="ES25:EV25"/>
    <mergeCell ref="EW25:EZ25"/>
    <mergeCell ref="JQ25:JT25"/>
    <mergeCell ref="JU25:JX25"/>
    <mergeCell ref="JY25:KB25"/>
    <mergeCell ref="KC25:KF25"/>
    <mergeCell ref="KG25:KJ25"/>
    <mergeCell ref="IW25:IZ25"/>
    <mergeCell ref="JA25:JD25"/>
    <mergeCell ref="JE25:JH25"/>
    <mergeCell ref="JI25:JL25"/>
    <mergeCell ref="JM25:JP25"/>
    <mergeCell ref="IC25:IF25"/>
    <mergeCell ref="IG25:IJ25"/>
    <mergeCell ref="IK25:IN25"/>
    <mergeCell ref="IO25:IR25"/>
    <mergeCell ref="IS25:IV25"/>
    <mergeCell ref="HI25:HL25"/>
    <mergeCell ref="HM25:HP25"/>
    <mergeCell ref="HQ25:HT25"/>
    <mergeCell ref="HU25:HX25"/>
    <mergeCell ref="HY25:IB25"/>
    <mergeCell ref="MS25:MV25"/>
    <mergeCell ref="MW25:MZ25"/>
    <mergeCell ref="NA25:ND25"/>
    <mergeCell ref="NE25:NH25"/>
    <mergeCell ref="NI25:NL25"/>
    <mergeCell ref="LY25:MB25"/>
    <mergeCell ref="MC25:MF25"/>
    <mergeCell ref="MG25:MJ25"/>
    <mergeCell ref="MK25:MN25"/>
    <mergeCell ref="MO25:MR25"/>
    <mergeCell ref="LE25:LH25"/>
    <mergeCell ref="LI25:LL25"/>
    <mergeCell ref="LM25:LP25"/>
    <mergeCell ref="LQ25:LT25"/>
    <mergeCell ref="LU25:LX25"/>
    <mergeCell ref="KK25:KN25"/>
    <mergeCell ref="KO25:KR25"/>
    <mergeCell ref="KS25:KV25"/>
    <mergeCell ref="KW25:KZ25"/>
    <mergeCell ref="LA25:LD25"/>
    <mergeCell ref="PU25:PX25"/>
    <mergeCell ref="PY25:QB25"/>
    <mergeCell ref="QC25:QF25"/>
    <mergeCell ref="QG25:QJ25"/>
    <mergeCell ref="QK25:QN25"/>
    <mergeCell ref="PA25:PD25"/>
    <mergeCell ref="PE25:PH25"/>
    <mergeCell ref="PI25:PL25"/>
    <mergeCell ref="PM25:PP25"/>
    <mergeCell ref="PQ25:PT25"/>
    <mergeCell ref="OG25:OJ25"/>
    <mergeCell ref="OK25:ON25"/>
    <mergeCell ref="OO25:OR25"/>
    <mergeCell ref="OS25:OV25"/>
    <mergeCell ref="OW25:OZ25"/>
    <mergeCell ref="NM25:NP25"/>
    <mergeCell ref="NQ25:NT25"/>
    <mergeCell ref="NU25:NX25"/>
    <mergeCell ref="NY25:OB25"/>
    <mergeCell ref="OC25:OF25"/>
    <mergeCell ref="SW25:SZ25"/>
    <mergeCell ref="TA25:TD25"/>
    <mergeCell ref="TE25:TH25"/>
    <mergeCell ref="TI25:TL25"/>
    <mergeCell ref="TM25:TP25"/>
    <mergeCell ref="SC25:SF25"/>
    <mergeCell ref="SG25:SJ25"/>
    <mergeCell ref="SK25:SN25"/>
    <mergeCell ref="SO25:SR25"/>
    <mergeCell ref="SS25:SV25"/>
    <mergeCell ref="RI25:RL25"/>
    <mergeCell ref="RM25:RP25"/>
    <mergeCell ref="RQ25:RT25"/>
    <mergeCell ref="RU25:RX25"/>
    <mergeCell ref="RY25:SB25"/>
    <mergeCell ref="QO25:QR25"/>
    <mergeCell ref="QS25:QV25"/>
    <mergeCell ref="QW25:QZ25"/>
    <mergeCell ref="RA25:RD25"/>
    <mergeCell ref="RE25:RH25"/>
    <mergeCell ref="VY25:WB25"/>
    <mergeCell ref="WC25:WF25"/>
    <mergeCell ref="WG25:WJ25"/>
    <mergeCell ref="WK25:WN25"/>
    <mergeCell ref="WO25:WR25"/>
    <mergeCell ref="VE25:VH25"/>
    <mergeCell ref="VI25:VL25"/>
    <mergeCell ref="VM25:VP25"/>
    <mergeCell ref="VQ25:VT25"/>
    <mergeCell ref="VU25:VX25"/>
    <mergeCell ref="UK25:UN25"/>
    <mergeCell ref="UO25:UR25"/>
    <mergeCell ref="US25:UV25"/>
    <mergeCell ref="UW25:UZ25"/>
    <mergeCell ref="VA25:VD25"/>
    <mergeCell ref="TQ25:TT25"/>
    <mergeCell ref="TU25:TX25"/>
    <mergeCell ref="TY25:UB25"/>
    <mergeCell ref="UC25:UF25"/>
    <mergeCell ref="UG25:UJ25"/>
    <mergeCell ref="ZA25:ZD25"/>
    <mergeCell ref="ZE25:ZH25"/>
    <mergeCell ref="ZI25:ZL25"/>
    <mergeCell ref="ZM25:ZP25"/>
    <mergeCell ref="ZQ25:ZT25"/>
    <mergeCell ref="YG25:YJ25"/>
    <mergeCell ref="YK25:YN25"/>
    <mergeCell ref="YO25:YR25"/>
    <mergeCell ref="YS25:YV25"/>
    <mergeCell ref="YW25:YZ25"/>
    <mergeCell ref="XM25:XP25"/>
    <mergeCell ref="XQ25:XT25"/>
    <mergeCell ref="XU25:XX25"/>
    <mergeCell ref="XY25:YB25"/>
    <mergeCell ref="YC25:YF25"/>
    <mergeCell ref="WS25:WV25"/>
    <mergeCell ref="WW25:WZ25"/>
    <mergeCell ref="XA25:XD25"/>
    <mergeCell ref="XE25:XH25"/>
    <mergeCell ref="XI25:XL25"/>
    <mergeCell ref="ACC25:ACF25"/>
    <mergeCell ref="ACG25:ACJ25"/>
    <mergeCell ref="ACK25:ACN25"/>
    <mergeCell ref="ACO25:ACR25"/>
    <mergeCell ref="ACS25:ACV25"/>
    <mergeCell ref="ABI25:ABL25"/>
    <mergeCell ref="ABM25:ABP25"/>
    <mergeCell ref="ABQ25:ABT25"/>
    <mergeCell ref="ABU25:ABX25"/>
    <mergeCell ref="ABY25:ACB25"/>
    <mergeCell ref="AAO25:AAR25"/>
    <mergeCell ref="AAS25:AAV25"/>
    <mergeCell ref="AAW25:AAZ25"/>
    <mergeCell ref="ABA25:ABD25"/>
    <mergeCell ref="ABE25:ABH25"/>
    <mergeCell ref="ZU25:ZX25"/>
    <mergeCell ref="ZY25:AAB25"/>
    <mergeCell ref="AAC25:AAF25"/>
    <mergeCell ref="AAG25:AAJ25"/>
    <mergeCell ref="AAK25:AAN25"/>
    <mergeCell ref="AFE25:AFH25"/>
    <mergeCell ref="AFI25:AFL25"/>
    <mergeCell ref="AFM25:AFP25"/>
    <mergeCell ref="AFQ25:AFT25"/>
    <mergeCell ref="AFU25:AFX25"/>
    <mergeCell ref="AEK25:AEN25"/>
    <mergeCell ref="AEO25:AER25"/>
    <mergeCell ref="AES25:AEV25"/>
    <mergeCell ref="AEW25:AEZ25"/>
    <mergeCell ref="AFA25:AFD25"/>
    <mergeCell ref="ADQ25:ADT25"/>
    <mergeCell ref="ADU25:ADX25"/>
    <mergeCell ref="ADY25:AEB25"/>
    <mergeCell ref="AEC25:AEF25"/>
    <mergeCell ref="AEG25:AEJ25"/>
    <mergeCell ref="ACW25:ACZ25"/>
    <mergeCell ref="ADA25:ADD25"/>
    <mergeCell ref="ADE25:ADH25"/>
    <mergeCell ref="ADI25:ADL25"/>
    <mergeCell ref="ADM25:ADP25"/>
    <mergeCell ref="AIG25:AIJ25"/>
    <mergeCell ref="AIK25:AIN25"/>
    <mergeCell ref="AIO25:AIR25"/>
    <mergeCell ref="AIS25:AIV25"/>
    <mergeCell ref="AIW25:AIZ25"/>
    <mergeCell ref="AHM25:AHP25"/>
    <mergeCell ref="AHQ25:AHT25"/>
    <mergeCell ref="AHU25:AHX25"/>
    <mergeCell ref="AHY25:AIB25"/>
    <mergeCell ref="AIC25:AIF25"/>
    <mergeCell ref="AGS25:AGV25"/>
    <mergeCell ref="AGW25:AGZ25"/>
    <mergeCell ref="AHA25:AHD25"/>
    <mergeCell ref="AHE25:AHH25"/>
    <mergeCell ref="AHI25:AHL25"/>
    <mergeCell ref="AFY25:AGB25"/>
    <mergeCell ref="AGC25:AGF25"/>
    <mergeCell ref="AGG25:AGJ25"/>
    <mergeCell ref="AGK25:AGN25"/>
    <mergeCell ref="AGO25:AGR25"/>
    <mergeCell ref="ALI25:ALL25"/>
    <mergeCell ref="ALM25:ALP25"/>
    <mergeCell ref="ALQ25:ALT25"/>
    <mergeCell ref="ALU25:ALX25"/>
    <mergeCell ref="ALY25:AMB25"/>
    <mergeCell ref="AKO25:AKR25"/>
    <mergeCell ref="AKS25:AKV25"/>
    <mergeCell ref="AKW25:AKZ25"/>
    <mergeCell ref="ALA25:ALD25"/>
    <mergeCell ref="ALE25:ALH25"/>
    <mergeCell ref="AJU25:AJX25"/>
    <mergeCell ref="AJY25:AKB25"/>
    <mergeCell ref="AKC25:AKF25"/>
    <mergeCell ref="AKG25:AKJ25"/>
    <mergeCell ref="AKK25:AKN25"/>
    <mergeCell ref="AJA25:AJD25"/>
    <mergeCell ref="AJE25:AJH25"/>
    <mergeCell ref="AJI25:AJL25"/>
    <mergeCell ref="AJM25:AJP25"/>
    <mergeCell ref="AJQ25:AJT25"/>
    <mergeCell ref="AOK25:AON25"/>
    <mergeCell ref="AOO25:AOR25"/>
    <mergeCell ref="AOS25:AOV25"/>
    <mergeCell ref="AOW25:AOZ25"/>
    <mergeCell ref="APA25:APD25"/>
    <mergeCell ref="ANQ25:ANT25"/>
    <mergeCell ref="ANU25:ANX25"/>
    <mergeCell ref="ANY25:AOB25"/>
    <mergeCell ref="AOC25:AOF25"/>
    <mergeCell ref="AOG25:AOJ25"/>
    <mergeCell ref="AMW25:AMZ25"/>
    <mergeCell ref="ANA25:AND25"/>
    <mergeCell ref="ANE25:ANH25"/>
    <mergeCell ref="ANI25:ANL25"/>
    <mergeCell ref="ANM25:ANP25"/>
    <mergeCell ref="AMC25:AMF25"/>
    <mergeCell ref="AMG25:AMJ25"/>
    <mergeCell ref="AMK25:AMN25"/>
    <mergeCell ref="AMO25:AMR25"/>
    <mergeCell ref="AMS25:AMV25"/>
    <mergeCell ref="ARM25:ARP25"/>
    <mergeCell ref="ARQ25:ART25"/>
    <mergeCell ref="ARU25:ARX25"/>
    <mergeCell ref="ARY25:ASB25"/>
    <mergeCell ref="ASC25:ASF25"/>
    <mergeCell ref="AQS25:AQV25"/>
    <mergeCell ref="AQW25:AQZ25"/>
    <mergeCell ref="ARA25:ARD25"/>
    <mergeCell ref="ARE25:ARH25"/>
    <mergeCell ref="ARI25:ARL25"/>
    <mergeCell ref="APY25:AQB25"/>
    <mergeCell ref="AQC25:AQF25"/>
    <mergeCell ref="AQG25:AQJ25"/>
    <mergeCell ref="AQK25:AQN25"/>
    <mergeCell ref="AQO25:AQR25"/>
    <mergeCell ref="APE25:APH25"/>
    <mergeCell ref="API25:APL25"/>
    <mergeCell ref="APM25:APP25"/>
    <mergeCell ref="APQ25:APT25"/>
    <mergeCell ref="APU25:APX25"/>
    <mergeCell ref="AUO25:AUR25"/>
    <mergeCell ref="AUS25:AUV25"/>
    <mergeCell ref="AUW25:AUZ25"/>
    <mergeCell ref="AVA25:AVD25"/>
    <mergeCell ref="AVE25:AVH25"/>
    <mergeCell ref="ATU25:ATX25"/>
    <mergeCell ref="ATY25:AUB25"/>
    <mergeCell ref="AUC25:AUF25"/>
    <mergeCell ref="AUG25:AUJ25"/>
    <mergeCell ref="AUK25:AUN25"/>
    <mergeCell ref="ATA25:ATD25"/>
    <mergeCell ref="ATE25:ATH25"/>
    <mergeCell ref="ATI25:ATL25"/>
    <mergeCell ref="ATM25:ATP25"/>
    <mergeCell ref="ATQ25:ATT25"/>
    <mergeCell ref="ASG25:ASJ25"/>
    <mergeCell ref="ASK25:ASN25"/>
    <mergeCell ref="ASO25:ASR25"/>
    <mergeCell ref="ASS25:ASV25"/>
    <mergeCell ref="ASW25:ASZ25"/>
    <mergeCell ref="AXQ25:AXT25"/>
    <mergeCell ref="AXU25:AXX25"/>
    <mergeCell ref="AXY25:AYB25"/>
    <mergeCell ref="AYC25:AYF25"/>
    <mergeCell ref="AYG25:AYJ25"/>
    <mergeCell ref="AWW25:AWZ25"/>
    <mergeCell ref="AXA25:AXD25"/>
    <mergeCell ref="AXE25:AXH25"/>
    <mergeCell ref="AXI25:AXL25"/>
    <mergeCell ref="AXM25:AXP25"/>
    <mergeCell ref="AWC25:AWF25"/>
    <mergeCell ref="AWG25:AWJ25"/>
    <mergeCell ref="AWK25:AWN25"/>
    <mergeCell ref="AWO25:AWR25"/>
    <mergeCell ref="AWS25:AWV25"/>
    <mergeCell ref="AVI25:AVL25"/>
    <mergeCell ref="AVM25:AVP25"/>
    <mergeCell ref="AVQ25:AVT25"/>
    <mergeCell ref="AVU25:AVX25"/>
    <mergeCell ref="AVY25:AWB25"/>
    <mergeCell ref="BAS25:BAV25"/>
    <mergeCell ref="BAW25:BAZ25"/>
    <mergeCell ref="BBA25:BBD25"/>
    <mergeCell ref="BBE25:BBH25"/>
    <mergeCell ref="BBI25:BBL25"/>
    <mergeCell ref="AZY25:BAB25"/>
    <mergeCell ref="BAC25:BAF25"/>
    <mergeCell ref="BAG25:BAJ25"/>
    <mergeCell ref="BAK25:BAN25"/>
    <mergeCell ref="BAO25:BAR25"/>
    <mergeCell ref="AZE25:AZH25"/>
    <mergeCell ref="AZI25:AZL25"/>
    <mergeCell ref="AZM25:AZP25"/>
    <mergeCell ref="AZQ25:AZT25"/>
    <mergeCell ref="AZU25:AZX25"/>
    <mergeCell ref="AYK25:AYN25"/>
    <mergeCell ref="AYO25:AYR25"/>
    <mergeCell ref="AYS25:AYV25"/>
    <mergeCell ref="AYW25:AYZ25"/>
    <mergeCell ref="AZA25:AZD25"/>
    <mergeCell ref="BDU25:BDX25"/>
    <mergeCell ref="BDY25:BEB25"/>
    <mergeCell ref="BEC25:BEF25"/>
    <mergeCell ref="BEG25:BEJ25"/>
    <mergeCell ref="BEK25:BEN25"/>
    <mergeCell ref="BDA25:BDD25"/>
    <mergeCell ref="BDE25:BDH25"/>
    <mergeCell ref="BDI25:BDL25"/>
    <mergeCell ref="BDM25:BDP25"/>
    <mergeCell ref="BDQ25:BDT25"/>
    <mergeCell ref="BCG25:BCJ25"/>
    <mergeCell ref="BCK25:BCN25"/>
    <mergeCell ref="BCO25:BCR25"/>
    <mergeCell ref="BCS25:BCV25"/>
    <mergeCell ref="BCW25:BCZ25"/>
    <mergeCell ref="BBM25:BBP25"/>
    <mergeCell ref="BBQ25:BBT25"/>
    <mergeCell ref="BBU25:BBX25"/>
    <mergeCell ref="BBY25:BCB25"/>
    <mergeCell ref="BCC25:BCF25"/>
    <mergeCell ref="BGW25:BGZ25"/>
    <mergeCell ref="BHA25:BHD25"/>
    <mergeCell ref="BHE25:BHH25"/>
    <mergeCell ref="BHI25:BHL25"/>
    <mergeCell ref="BHM25:BHP25"/>
    <mergeCell ref="BGC25:BGF25"/>
    <mergeCell ref="BGG25:BGJ25"/>
    <mergeCell ref="BGK25:BGN25"/>
    <mergeCell ref="BGO25:BGR25"/>
    <mergeCell ref="BGS25:BGV25"/>
    <mergeCell ref="BFI25:BFL25"/>
    <mergeCell ref="BFM25:BFP25"/>
    <mergeCell ref="BFQ25:BFT25"/>
    <mergeCell ref="BFU25:BFX25"/>
    <mergeCell ref="BFY25:BGB25"/>
    <mergeCell ref="BEO25:BER25"/>
    <mergeCell ref="BES25:BEV25"/>
    <mergeCell ref="BEW25:BEZ25"/>
    <mergeCell ref="BFA25:BFD25"/>
    <mergeCell ref="BFE25:BFH25"/>
    <mergeCell ref="BJY25:BKB25"/>
    <mergeCell ref="BKC25:BKF25"/>
    <mergeCell ref="BKG25:BKJ25"/>
    <mergeCell ref="BKK25:BKN25"/>
    <mergeCell ref="BKO25:BKR25"/>
    <mergeCell ref="BJE25:BJH25"/>
    <mergeCell ref="BJI25:BJL25"/>
    <mergeCell ref="BJM25:BJP25"/>
    <mergeCell ref="BJQ25:BJT25"/>
    <mergeCell ref="BJU25:BJX25"/>
    <mergeCell ref="BIK25:BIN25"/>
    <mergeCell ref="BIO25:BIR25"/>
    <mergeCell ref="BIS25:BIV25"/>
    <mergeCell ref="BIW25:BIZ25"/>
    <mergeCell ref="BJA25:BJD25"/>
    <mergeCell ref="BHQ25:BHT25"/>
    <mergeCell ref="BHU25:BHX25"/>
    <mergeCell ref="BHY25:BIB25"/>
    <mergeCell ref="BIC25:BIF25"/>
    <mergeCell ref="BIG25:BIJ25"/>
    <mergeCell ref="BNA25:BND25"/>
    <mergeCell ref="BNE25:BNH25"/>
    <mergeCell ref="BNI25:BNL25"/>
    <mergeCell ref="BNM25:BNP25"/>
    <mergeCell ref="BNQ25:BNT25"/>
    <mergeCell ref="BMG25:BMJ25"/>
    <mergeCell ref="BMK25:BMN25"/>
    <mergeCell ref="BMO25:BMR25"/>
    <mergeCell ref="BMS25:BMV25"/>
    <mergeCell ref="BMW25:BMZ25"/>
    <mergeCell ref="BLM25:BLP25"/>
    <mergeCell ref="BLQ25:BLT25"/>
    <mergeCell ref="BLU25:BLX25"/>
    <mergeCell ref="BLY25:BMB25"/>
    <mergeCell ref="BMC25:BMF25"/>
    <mergeCell ref="BKS25:BKV25"/>
    <mergeCell ref="BKW25:BKZ25"/>
    <mergeCell ref="BLA25:BLD25"/>
    <mergeCell ref="BLE25:BLH25"/>
    <mergeCell ref="BLI25:BLL25"/>
    <mergeCell ref="BQC25:BQF25"/>
    <mergeCell ref="BQG25:BQJ25"/>
    <mergeCell ref="BQK25:BQN25"/>
    <mergeCell ref="BQO25:BQR25"/>
    <mergeCell ref="BQS25:BQV25"/>
    <mergeCell ref="BPI25:BPL25"/>
    <mergeCell ref="BPM25:BPP25"/>
    <mergeCell ref="BPQ25:BPT25"/>
    <mergeCell ref="BPU25:BPX25"/>
    <mergeCell ref="BPY25:BQB25"/>
    <mergeCell ref="BOO25:BOR25"/>
    <mergeCell ref="BOS25:BOV25"/>
    <mergeCell ref="BOW25:BOZ25"/>
    <mergeCell ref="BPA25:BPD25"/>
    <mergeCell ref="BPE25:BPH25"/>
    <mergeCell ref="BNU25:BNX25"/>
    <mergeCell ref="BNY25:BOB25"/>
    <mergeCell ref="BOC25:BOF25"/>
    <mergeCell ref="BOG25:BOJ25"/>
    <mergeCell ref="BOK25:BON25"/>
    <mergeCell ref="BTE25:BTH25"/>
    <mergeCell ref="BTI25:BTL25"/>
    <mergeCell ref="BTM25:BTP25"/>
    <mergeCell ref="BTQ25:BTT25"/>
    <mergeCell ref="BTU25:BTX25"/>
    <mergeCell ref="BSK25:BSN25"/>
    <mergeCell ref="BSO25:BSR25"/>
    <mergeCell ref="BSS25:BSV25"/>
    <mergeCell ref="BSW25:BSZ25"/>
    <mergeCell ref="BTA25:BTD25"/>
    <mergeCell ref="BRQ25:BRT25"/>
    <mergeCell ref="BRU25:BRX25"/>
    <mergeCell ref="BRY25:BSB25"/>
    <mergeCell ref="BSC25:BSF25"/>
    <mergeCell ref="BSG25:BSJ25"/>
    <mergeCell ref="BQW25:BQZ25"/>
    <mergeCell ref="BRA25:BRD25"/>
    <mergeCell ref="BRE25:BRH25"/>
    <mergeCell ref="BRI25:BRL25"/>
    <mergeCell ref="BRM25:BRP25"/>
    <mergeCell ref="BWG25:BWJ25"/>
    <mergeCell ref="BWK25:BWN25"/>
    <mergeCell ref="BWO25:BWR25"/>
    <mergeCell ref="BWS25:BWV25"/>
    <mergeCell ref="BWW25:BWZ25"/>
    <mergeCell ref="BVM25:BVP25"/>
    <mergeCell ref="BVQ25:BVT25"/>
    <mergeCell ref="BVU25:BVX25"/>
    <mergeCell ref="BVY25:BWB25"/>
    <mergeCell ref="BWC25:BWF25"/>
    <mergeCell ref="BUS25:BUV25"/>
    <mergeCell ref="BUW25:BUZ25"/>
    <mergeCell ref="BVA25:BVD25"/>
    <mergeCell ref="BVE25:BVH25"/>
    <mergeCell ref="BVI25:BVL25"/>
    <mergeCell ref="BTY25:BUB25"/>
    <mergeCell ref="BUC25:BUF25"/>
    <mergeCell ref="BUG25:BUJ25"/>
    <mergeCell ref="BUK25:BUN25"/>
    <mergeCell ref="BUO25:BUR25"/>
    <mergeCell ref="BZI25:BZL25"/>
    <mergeCell ref="BZM25:BZP25"/>
    <mergeCell ref="BZQ25:BZT25"/>
    <mergeCell ref="BZU25:BZX25"/>
    <mergeCell ref="BZY25:CAB25"/>
    <mergeCell ref="BYO25:BYR25"/>
    <mergeCell ref="BYS25:BYV25"/>
    <mergeCell ref="BYW25:BYZ25"/>
    <mergeCell ref="BZA25:BZD25"/>
    <mergeCell ref="BZE25:BZH25"/>
    <mergeCell ref="BXU25:BXX25"/>
    <mergeCell ref="BXY25:BYB25"/>
    <mergeCell ref="BYC25:BYF25"/>
    <mergeCell ref="BYG25:BYJ25"/>
    <mergeCell ref="BYK25:BYN25"/>
    <mergeCell ref="BXA25:BXD25"/>
    <mergeCell ref="BXE25:BXH25"/>
    <mergeCell ref="BXI25:BXL25"/>
    <mergeCell ref="BXM25:BXP25"/>
    <mergeCell ref="BXQ25:BXT25"/>
    <mergeCell ref="CCK25:CCN25"/>
    <mergeCell ref="CCO25:CCR25"/>
    <mergeCell ref="CCS25:CCV25"/>
    <mergeCell ref="CCW25:CCZ25"/>
    <mergeCell ref="CDA25:CDD25"/>
    <mergeCell ref="CBQ25:CBT25"/>
    <mergeCell ref="CBU25:CBX25"/>
    <mergeCell ref="CBY25:CCB25"/>
    <mergeCell ref="CCC25:CCF25"/>
    <mergeCell ref="CCG25:CCJ25"/>
    <mergeCell ref="CAW25:CAZ25"/>
    <mergeCell ref="CBA25:CBD25"/>
    <mergeCell ref="CBE25:CBH25"/>
    <mergeCell ref="CBI25:CBL25"/>
    <mergeCell ref="CBM25:CBP25"/>
    <mergeCell ref="CAC25:CAF25"/>
    <mergeCell ref="CAG25:CAJ25"/>
    <mergeCell ref="CAK25:CAN25"/>
    <mergeCell ref="CAO25:CAR25"/>
    <mergeCell ref="CAS25:CAV25"/>
    <mergeCell ref="CFM25:CFP25"/>
    <mergeCell ref="CFQ25:CFT25"/>
    <mergeCell ref="CFU25:CFX25"/>
    <mergeCell ref="CFY25:CGB25"/>
    <mergeCell ref="CGC25:CGF25"/>
    <mergeCell ref="CES25:CEV25"/>
    <mergeCell ref="CEW25:CEZ25"/>
    <mergeCell ref="CFA25:CFD25"/>
    <mergeCell ref="CFE25:CFH25"/>
    <mergeCell ref="CFI25:CFL25"/>
    <mergeCell ref="CDY25:CEB25"/>
    <mergeCell ref="CEC25:CEF25"/>
    <mergeCell ref="CEG25:CEJ25"/>
    <mergeCell ref="CEK25:CEN25"/>
    <mergeCell ref="CEO25:CER25"/>
    <mergeCell ref="CDE25:CDH25"/>
    <mergeCell ref="CDI25:CDL25"/>
    <mergeCell ref="CDM25:CDP25"/>
    <mergeCell ref="CDQ25:CDT25"/>
    <mergeCell ref="CDU25:CDX25"/>
    <mergeCell ref="CIO25:CIR25"/>
    <mergeCell ref="CIS25:CIV25"/>
    <mergeCell ref="CIW25:CIZ25"/>
    <mergeCell ref="CJA25:CJD25"/>
    <mergeCell ref="CJE25:CJH25"/>
    <mergeCell ref="CHU25:CHX25"/>
    <mergeCell ref="CHY25:CIB25"/>
    <mergeCell ref="CIC25:CIF25"/>
    <mergeCell ref="CIG25:CIJ25"/>
    <mergeCell ref="CIK25:CIN25"/>
    <mergeCell ref="CHA25:CHD25"/>
    <mergeCell ref="CHE25:CHH25"/>
    <mergeCell ref="CHI25:CHL25"/>
    <mergeCell ref="CHM25:CHP25"/>
    <mergeCell ref="CHQ25:CHT25"/>
    <mergeCell ref="CGG25:CGJ25"/>
    <mergeCell ref="CGK25:CGN25"/>
    <mergeCell ref="CGO25:CGR25"/>
    <mergeCell ref="CGS25:CGV25"/>
    <mergeCell ref="CGW25:CGZ25"/>
    <mergeCell ref="CLQ25:CLT25"/>
    <mergeCell ref="CLU25:CLX25"/>
    <mergeCell ref="CLY25:CMB25"/>
    <mergeCell ref="CMC25:CMF25"/>
    <mergeCell ref="CMG25:CMJ25"/>
    <mergeCell ref="CKW25:CKZ25"/>
    <mergeCell ref="CLA25:CLD25"/>
    <mergeCell ref="CLE25:CLH25"/>
    <mergeCell ref="CLI25:CLL25"/>
    <mergeCell ref="CLM25:CLP25"/>
    <mergeCell ref="CKC25:CKF25"/>
    <mergeCell ref="CKG25:CKJ25"/>
    <mergeCell ref="CKK25:CKN25"/>
    <mergeCell ref="CKO25:CKR25"/>
    <mergeCell ref="CKS25:CKV25"/>
    <mergeCell ref="CJI25:CJL25"/>
    <mergeCell ref="CJM25:CJP25"/>
    <mergeCell ref="CJQ25:CJT25"/>
    <mergeCell ref="CJU25:CJX25"/>
    <mergeCell ref="CJY25:CKB25"/>
    <mergeCell ref="COS25:COV25"/>
    <mergeCell ref="COW25:COZ25"/>
    <mergeCell ref="CPA25:CPD25"/>
    <mergeCell ref="CPE25:CPH25"/>
    <mergeCell ref="CPI25:CPL25"/>
    <mergeCell ref="CNY25:COB25"/>
    <mergeCell ref="COC25:COF25"/>
    <mergeCell ref="COG25:COJ25"/>
    <mergeCell ref="COK25:CON25"/>
    <mergeCell ref="COO25:COR25"/>
    <mergeCell ref="CNE25:CNH25"/>
    <mergeCell ref="CNI25:CNL25"/>
    <mergeCell ref="CNM25:CNP25"/>
    <mergeCell ref="CNQ25:CNT25"/>
    <mergeCell ref="CNU25:CNX25"/>
    <mergeCell ref="CMK25:CMN25"/>
    <mergeCell ref="CMO25:CMR25"/>
    <mergeCell ref="CMS25:CMV25"/>
    <mergeCell ref="CMW25:CMZ25"/>
    <mergeCell ref="CNA25:CND25"/>
    <mergeCell ref="CRU25:CRX25"/>
    <mergeCell ref="CRY25:CSB25"/>
    <mergeCell ref="CSC25:CSF25"/>
    <mergeCell ref="CSG25:CSJ25"/>
    <mergeCell ref="CSK25:CSN25"/>
    <mergeCell ref="CRA25:CRD25"/>
    <mergeCell ref="CRE25:CRH25"/>
    <mergeCell ref="CRI25:CRL25"/>
    <mergeCell ref="CRM25:CRP25"/>
    <mergeCell ref="CRQ25:CRT25"/>
    <mergeCell ref="CQG25:CQJ25"/>
    <mergeCell ref="CQK25:CQN25"/>
    <mergeCell ref="CQO25:CQR25"/>
    <mergeCell ref="CQS25:CQV25"/>
    <mergeCell ref="CQW25:CQZ25"/>
    <mergeCell ref="CPM25:CPP25"/>
    <mergeCell ref="CPQ25:CPT25"/>
    <mergeCell ref="CPU25:CPX25"/>
    <mergeCell ref="CPY25:CQB25"/>
    <mergeCell ref="CQC25:CQF25"/>
    <mergeCell ref="CUW25:CUZ25"/>
    <mergeCell ref="CVA25:CVD25"/>
    <mergeCell ref="CVE25:CVH25"/>
    <mergeCell ref="CVI25:CVL25"/>
    <mergeCell ref="CVM25:CVP25"/>
    <mergeCell ref="CUC25:CUF25"/>
    <mergeCell ref="CUG25:CUJ25"/>
    <mergeCell ref="CUK25:CUN25"/>
    <mergeCell ref="CUO25:CUR25"/>
    <mergeCell ref="CUS25:CUV25"/>
    <mergeCell ref="CTI25:CTL25"/>
    <mergeCell ref="CTM25:CTP25"/>
    <mergeCell ref="CTQ25:CTT25"/>
    <mergeCell ref="CTU25:CTX25"/>
    <mergeCell ref="CTY25:CUB25"/>
    <mergeCell ref="CSO25:CSR25"/>
    <mergeCell ref="CSS25:CSV25"/>
    <mergeCell ref="CSW25:CSZ25"/>
    <mergeCell ref="CTA25:CTD25"/>
    <mergeCell ref="CTE25:CTH25"/>
    <mergeCell ref="CXY25:CYB25"/>
    <mergeCell ref="CYC25:CYF25"/>
    <mergeCell ref="CYG25:CYJ25"/>
    <mergeCell ref="CYK25:CYN25"/>
    <mergeCell ref="CYO25:CYR25"/>
    <mergeCell ref="CXE25:CXH25"/>
    <mergeCell ref="CXI25:CXL25"/>
    <mergeCell ref="CXM25:CXP25"/>
    <mergeCell ref="CXQ25:CXT25"/>
    <mergeCell ref="CXU25:CXX25"/>
    <mergeCell ref="CWK25:CWN25"/>
    <mergeCell ref="CWO25:CWR25"/>
    <mergeCell ref="CWS25:CWV25"/>
    <mergeCell ref="CWW25:CWZ25"/>
    <mergeCell ref="CXA25:CXD25"/>
    <mergeCell ref="CVQ25:CVT25"/>
    <mergeCell ref="CVU25:CVX25"/>
    <mergeCell ref="CVY25:CWB25"/>
    <mergeCell ref="CWC25:CWF25"/>
    <mergeCell ref="CWG25:CWJ25"/>
    <mergeCell ref="DBA25:DBD25"/>
    <mergeCell ref="DBE25:DBH25"/>
    <mergeCell ref="DBI25:DBL25"/>
    <mergeCell ref="DBM25:DBP25"/>
    <mergeCell ref="DBQ25:DBT25"/>
    <mergeCell ref="DAG25:DAJ25"/>
    <mergeCell ref="DAK25:DAN25"/>
    <mergeCell ref="DAO25:DAR25"/>
    <mergeCell ref="DAS25:DAV25"/>
    <mergeCell ref="DAW25:DAZ25"/>
    <mergeCell ref="CZM25:CZP25"/>
    <mergeCell ref="CZQ25:CZT25"/>
    <mergeCell ref="CZU25:CZX25"/>
    <mergeCell ref="CZY25:DAB25"/>
    <mergeCell ref="DAC25:DAF25"/>
    <mergeCell ref="CYS25:CYV25"/>
    <mergeCell ref="CYW25:CYZ25"/>
    <mergeCell ref="CZA25:CZD25"/>
    <mergeCell ref="CZE25:CZH25"/>
    <mergeCell ref="CZI25:CZL25"/>
    <mergeCell ref="DEC25:DEF25"/>
    <mergeCell ref="DEG25:DEJ25"/>
    <mergeCell ref="DEK25:DEN25"/>
    <mergeCell ref="DEO25:DER25"/>
    <mergeCell ref="DES25:DEV25"/>
    <mergeCell ref="DDI25:DDL25"/>
    <mergeCell ref="DDM25:DDP25"/>
    <mergeCell ref="DDQ25:DDT25"/>
    <mergeCell ref="DDU25:DDX25"/>
    <mergeCell ref="DDY25:DEB25"/>
    <mergeCell ref="DCO25:DCR25"/>
    <mergeCell ref="DCS25:DCV25"/>
    <mergeCell ref="DCW25:DCZ25"/>
    <mergeCell ref="DDA25:DDD25"/>
    <mergeCell ref="DDE25:DDH25"/>
    <mergeCell ref="DBU25:DBX25"/>
    <mergeCell ref="DBY25:DCB25"/>
    <mergeCell ref="DCC25:DCF25"/>
    <mergeCell ref="DCG25:DCJ25"/>
    <mergeCell ref="DCK25:DCN25"/>
    <mergeCell ref="DHE25:DHH25"/>
    <mergeCell ref="DHI25:DHL25"/>
    <mergeCell ref="DHM25:DHP25"/>
    <mergeCell ref="DHQ25:DHT25"/>
    <mergeCell ref="DHU25:DHX25"/>
    <mergeCell ref="DGK25:DGN25"/>
    <mergeCell ref="DGO25:DGR25"/>
    <mergeCell ref="DGS25:DGV25"/>
    <mergeCell ref="DGW25:DGZ25"/>
    <mergeCell ref="DHA25:DHD25"/>
    <mergeCell ref="DFQ25:DFT25"/>
    <mergeCell ref="DFU25:DFX25"/>
    <mergeCell ref="DFY25:DGB25"/>
    <mergeCell ref="DGC25:DGF25"/>
    <mergeCell ref="DGG25:DGJ25"/>
    <mergeCell ref="DEW25:DEZ25"/>
    <mergeCell ref="DFA25:DFD25"/>
    <mergeCell ref="DFE25:DFH25"/>
    <mergeCell ref="DFI25:DFL25"/>
    <mergeCell ref="DFM25:DFP25"/>
    <mergeCell ref="DKG25:DKJ25"/>
    <mergeCell ref="DKK25:DKN25"/>
    <mergeCell ref="DKO25:DKR25"/>
    <mergeCell ref="DKS25:DKV25"/>
    <mergeCell ref="DKW25:DKZ25"/>
    <mergeCell ref="DJM25:DJP25"/>
    <mergeCell ref="DJQ25:DJT25"/>
    <mergeCell ref="DJU25:DJX25"/>
    <mergeCell ref="DJY25:DKB25"/>
    <mergeCell ref="DKC25:DKF25"/>
    <mergeCell ref="DIS25:DIV25"/>
    <mergeCell ref="DIW25:DIZ25"/>
    <mergeCell ref="DJA25:DJD25"/>
    <mergeCell ref="DJE25:DJH25"/>
    <mergeCell ref="DJI25:DJL25"/>
    <mergeCell ref="DHY25:DIB25"/>
    <mergeCell ref="DIC25:DIF25"/>
    <mergeCell ref="DIG25:DIJ25"/>
    <mergeCell ref="DIK25:DIN25"/>
    <mergeCell ref="DIO25:DIR25"/>
    <mergeCell ref="DNI25:DNL25"/>
    <mergeCell ref="DNM25:DNP25"/>
    <mergeCell ref="DNQ25:DNT25"/>
    <mergeCell ref="DNU25:DNX25"/>
    <mergeCell ref="DNY25:DOB25"/>
    <mergeCell ref="DMO25:DMR25"/>
    <mergeCell ref="DMS25:DMV25"/>
    <mergeCell ref="DMW25:DMZ25"/>
    <mergeCell ref="DNA25:DND25"/>
    <mergeCell ref="DNE25:DNH25"/>
    <mergeCell ref="DLU25:DLX25"/>
    <mergeCell ref="DLY25:DMB25"/>
    <mergeCell ref="DMC25:DMF25"/>
    <mergeCell ref="DMG25:DMJ25"/>
    <mergeCell ref="DMK25:DMN25"/>
    <mergeCell ref="DLA25:DLD25"/>
    <mergeCell ref="DLE25:DLH25"/>
    <mergeCell ref="DLI25:DLL25"/>
    <mergeCell ref="DLM25:DLP25"/>
    <mergeCell ref="DLQ25:DLT25"/>
    <mergeCell ref="DQK25:DQN25"/>
    <mergeCell ref="DQO25:DQR25"/>
    <mergeCell ref="DQS25:DQV25"/>
    <mergeCell ref="DQW25:DQZ25"/>
    <mergeCell ref="DRA25:DRD25"/>
    <mergeCell ref="DPQ25:DPT25"/>
    <mergeCell ref="DPU25:DPX25"/>
    <mergeCell ref="DPY25:DQB25"/>
    <mergeCell ref="DQC25:DQF25"/>
    <mergeCell ref="DQG25:DQJ25"/>
    <mergeCell ref="DOW25:DOZ25"/>
    <mergeCell ref="DPA25:DPD25"/>
    <mergeCell ref="DPE25:DPH25"/>
    <mergeCell ref="DPI25:DPL25"/>
    <mergeCell ref="DPM25:DPP25"/>
    <mergeCell ref="DOC25:DOF25"/>
    <mergeCell ref="DOG25:DOJ25"/>
    <mergeCell ref="DOK25:DON25"/>
    <mergeCell ref="DOO25:DOR25"/>
    <mergeCell ref="DOS25:DOV25"/>
    <mergeCell ref="DTM25:DTP25"/>
    <mergeCell ref="DTQ25:DTT25"/>
    <mergeCell ref="DTU25:DTX25"/>
    <mergeCell ref="DTY25:DUB25"/>
    <mergeCell ref="DUC25:DUF25"/>
    <mergeCell ref="DSS25:DSV25"/>
    <mergeCell ref="DSW25:DSZ25"/>
    <mergeCell ref="DTA25:DTD25"/>
    <mergeCell ref="DTE25:DTH25"/>
    <mergeCell ref="DTI25:DTL25"/>
    <mergeCell ref="DRY25:DSB25"/>
    <mergeCell ref="DSC25:DSF25"/>
    <mergeCell ref="DSG25:DSJ25"/>
    <mergeCell ref="DSK25:DSN25"/>
    <mergeCell ref="DSO25:DSR25"/>
    <mergeCell ref="DRE25:DRH25"/>
    <mergeCell ref="DRI25:DRL25"/>
    <mergeCell ref="DRM25:DRP25"/>
    <mergeCell ref="DRQ25:DRT25"/>
    <mergeCell ref="DRU25:DRX25"/>
    <mergeCell ref="DWO25:DWR25"/>
    <mergeCell ref="DWS25:DWV25"/>
    <mergeCell ref="DWW25:DWZ25"/>
    <mergeCell ref="DXA25:DXD25"/>
    <mergeCell ref="DXE25:DXH25"/>
    <mergeCell ref="DVU25:DVX25"/>
    <mergeCell ref="DVY25:DWB25"/>
    <mergeCell ref="DWC25:DWF25"/>
    <mergeCell ref="DWG25:DWJ25"/>
    <mergeCell ref="DWK25:DWN25"/>
    <mergeCell ref="DVA25:DVD25"/>
    <mergeCell ref="DVE25:DVH25"/>
    <mergeCell ref="DVI25:DVL25"/>
    <mergeCell ref="DVM25:DVP25"/>
    <mergeCell ref="DVQ25:DVT25"/>
    <mergeCell ref="DUG25:DUJ25"/>
    <mergeCell ref="DUK25:DUN25"/>
    <mergeCell ref="DUO25:DUR25"/>
    <mergeCell ref="DUS25:DUV25"/>
    <mergeCell ref="DUW25:DUZ25"/>
    <mergeCell ref="DZQ25:DZT25"/>
    <mergeCell ref="DZU25:DZX25"/>
    <mergeCell ref="DZY25:EAB25"/>
    <mergeCell ref="EAC25:EAF25"/>
    <mergeCell ref="EAG25:EAJ25"/>
    <mergeCell ref="DYW25:DYZ25"/>
    <mergeCell ref="DZA25:DZD25"/>
    <mergeCell ref="DZE25:DZH25"/>
    <mergeCell ref="DZI25:DZL25"/>
    <mergeCell ref="DZM25:DZP25"/>
    <mergeCell ref="DYC25:DYF25"/>
    <mergeCell ref="DYG25:DYJ25"/>
    <mergeCell ref="DYK25:DYN25"/>
    <mergeCell ref="DYO25:DYR25"/>
    <mergeCell ref="DYS25:DYV25"/>
    <mergeCell ref="DXI25:DXL25"/>
    <mergeCell ref="DXM25:DXP25"/>
    <mergeCell ref="DXQ25:DXT25"/>
    <mergeCell ref="DXU25:DXX25"/>
    <mergeCell ref="DXY25:DYB25"/>
    <mergeCell ref="ECS25:ECV25"/>
    <mergeCell ref="ECW25:ECZ25"/>
    <mergeCell ref="EDA25:EDD25"/>
    <mergeCell ref="EDE25:EDH25"/>
    <mergeCell ref="EDI25:EDL25"/>
    <mergeCell ref="EBY25:ECB25"/>
    <mergeCell ref="ECC25:ECF25"/>
    <mergeCell ref="ECG25:ECJ25"/>
    <mergeCell ref="ECK25:ECN25"/>
    <mergeCell ref="ECO25:ECR25"/>
    <mergeCell ref="EBE25:EBH25"/>
    <mergeCell ref="EBI25:EBL25"/>
    <mergeCell ref="EBM25:EBP25"/>
    <mergeCell ref="EBQ25:EBT25"/>
    <mergeCell ref="EBU25:EBX25"/>
    <mergeCell ref="EAK25:EAN25"/>
    <mergeCell ref="EAO25:EAR25"/>
    <mergeCell ref="EAS25:EAV25"/>
    <mergeCell ref="EAW25:EAZ25"/>
    <mergeCell ref="EBA25:EBD25"/>
    <mergeCell ref="EFU25:EFX25"/>
    <mergeCell ref="EFY25:EGB25"/>
    <mergeCell ref="EGC25:EGF25"/>
    <mergeCell ref="EGG25:EGJ25"/>
    <mergeCell ref="EGK25:EGN25"/>
    <mergeCell ref="EFA25:EFD25"/>
    <mergeCell ref="EFE25:EFH25"/>
    <mergeCell ref="EFI25:EFL25"/>
    <mergeCell ref="EFM25:EFP25"/>
    <mergeCell ref="EFQ25:EFT25"/>
    <mergeCell ref="EEG25:EEJ25"/>
    <mergeCell ref="EEK25:EEN25"/>
    <mergeCell ref="EEO25:EER25"/>
    <mergeCell ref="EES25:EEV25"/>
    <mergeCell ref="EEW25:EEZ25"/>
    <mergeCell ref="EDM25:EDP25"/>
    <mergeCell ref="EDQ25:EDT25"/>
    <mergeCell ref="EDU25:EDX25"/>
    <mergeCell ref="EDY25:EEB25"/>
    <mergeCell ref="EEC25:EEF25"/>
    <mergeCell ref="EIW25:EIZ25"/>
    <mergeCell ref="EJA25:EJD25"/>
    <mergeCell ref="EJE25:EJH25"/>
    <mergeCell ref="EJI25:EJL25"/>
    <mergeCell ref="EJM25:EJP25"/>
    <mergeCell ref="EIC25:EIF25"/>
    <mergeCell ref="EIG25:EIJ25"/>
    <mergeCell ref="EIK25:EIN25"/>
    <mergeCell ref="EIO25:EIR25"/>
    <mergeCell ref="EIS25:EIV25"/>
    <mergeCell ref="EHI25:EHL25"/>
    <mergeCell ref="EHM25:EHP25"/>
    <mergeCell ref="EHQ25:EHT25"/>
    <mergeCell ref="EHU25:EHX25"/>
    <mergeCell ref="EHY25:EIB25"/>
    <mergeCell ref="EGO25:EGR25"/>
    <mergeCell ref="EGS25:EGV25"/>
    <mergeCell ref="EGW25:EGZ25"/>
    <mergeCell ref="EHA25:EHD25"/>
    <mergeCell ref="EHE25:EHH25"/>
    <mergeCell ref="ELY25:EMB25"/>
    <mergeCell ref="EMC25:EMF25"/>
    <mergeCell ref="EMG25:EMJ25"/>
    <mergeCell ref="EMK25:EMN25"/>
    <mergeCell ref="EMO25:EMR25"/>
    <mergeCell ref="ELE25:ELH25"/>
    <mergeCell ref="ELI25:ELL25"/>
    <mergeCell ref="ELM25:ELP25"/>
    <mergeCell ref="ELQ25:ELT25"/>
    <mergeCell ref="ELU25:ELX25"/>
    <mergeCell ref="EKK25:EKN25"/>
    <mergeCell ref="EKO25:EKR25"/>
    <mergeCell ref="EKS25:EKV25"/>
    <mergeCell ref="EKW25:EKZ25"/>
    <mergeCell ref="ELA25:ELD25"/>
    <mergeCell ref="EJQ25:EJT25"/>
    <mergeCell ref="EJU25:EJX25"/>
    <mergeCell ref="EJY25:EKB25"/>
    <mergeCell ref="EKC25:EKF25"/>
    <mergeCell ref="EKG25:EKJ25"/>
    <mergeCell ref="EPA25:EPD25"/>
    <mergeCell ref="EPE25:EPH25"/>
    <mergeCell ref="EPI25:EPL25"/>
    <mergeCell ref="EPM25:EPP25"/>
    <mergeCell ref="EPQ25:EPT25"/>
    <mergeCell ref="EOG25:EOJ25"/>
    <mergeCell ref="EOK25:EON25"/>
    <mergeCell ref="EOO25:EOR25"/>
    <mergeCell ref="EOS25:EOV25"/>
    <mergeCell ref="EOW25:EOZ25"/>
    <mergeCell ref="ENM25:ENP25"/>
    <mergeCell ref="ENQ25:ENT25"/>
    <mergeCell ref="ENU25:ENX25"/>
    <mergeCell ref="ENY25:EOB25"/>
    <mergeCell ref="EOC25:EOF25"/>
    <mergeCell ref="EMS25:EMV25"/>
    <mergeCell ref="EMW25:EMZ25"/>
    <mergeCell ref="ENA25:END25"/>
    <mergeCell ref="ENE25:ENH25"/>
    <mergeCell ref="ENI25:ENL25"/>
    <mergeCell ref="ESC25:ESF25"/>
    <mergeCell ref="ESG25:ESJ25"/>
    <mergeCell ref="ESK25:ESN25"/>
    <mergeCell ref="ESO25:ESR25"/>
    <mergeCell ref="ESS25:ESV25"/>
    <mergeCell ref="ERI25:ERL25"/>
    <mergeCell ref="ERM25:ERP25"/>
    <mergeCell ref="ERQ25:ERT25"/>
    <mergeCell ref="ERU25:ERX25"/>
    <mergeCell ref="ERY25:ESB25"/>
    <mergeCell ref="EQO25:EQR25"/>
    <mergeCell ref="EQS25:EQV25"/>
    <mergeCell ref="EQW25:EQZ25"/>
    <mergeCell ref="ERA25:ERD25"/>
    <mergeCell ref="ERE25:ERH25"/>
    <mergeCell ref="EPU25:EPX25"/>
    <mergeCell ref="EPY25:EQB25"/>
    <mergeCell ref="EQC25:EQF25"/>
    <mergeCell ref="EQG25:EQJ25"/>
    <mergeCell ref="EQK25:EQN25"/>
    <mergeCell ref="EVE25:EVH25"/>
    <mergeCell ref="EVI25:EVL25"/>
    <mergeCell ref="EVM25:EVP25"/>
    <mergeCell ref="EVQ25:EVT25"/>
    <mergeCell ref="EVU25:EVX25"/>
    <mergeCell ref="EUK25:EUN25"/>
    <mergeCell ref="EUO25:EUR25"/>
    <mergeCell ref="EUS25:EUV25"/>
    <mergeCell ref="EUW25:EUZ25"/>
    <mergeCell ref="EVA25:EVD25"/>
    <mergeCell ref="ETQ25:ETT25"/>
    <mergeCell ref="ETU25:ETX25"/>
    <mergeCell ref="ETY25:EUB25"/>
    <mergeCell ref="EUC25:EUF25"/>
    <mergeCell ref="EUG25:EUJ25"/>
    <mergeCell ref="ESW25:ESZ25"/>
    <mergeCell ref="ETA25:ETD25"/>
    <mergeCell ref="ETE25:ETH25"/>
    <mergeCell ref="ETI25:ETL25"/>
    <mergeCell ref="ETM25:ETP25"/>
    <mergeCell ref="EYG25:EYJ25"/>
    <mergeCell ref="EYK25:EYN25"/>
    <mergeCell ref="EYO25:EYR25"/>
    <mergeCell ref="EYS25:EYV25"/>
    <mergeCell ref="EYW25:EYZ25"/>
    <mergeCell ref="EXM25:EXP25"/>
    <mergeCell ref="EXQ25:EXT25"/>
    <mergeCell ref="EXU25:EXX25"/>
    <mergeCell ref="EXY25:EYB25"/>
    <mergeCell ref="EYC25:EYF25"/>
    <mergeCell ref="EWS25:EWV25"/>
    <mergeCell ref="EWW25:EWZ25"/>
    <mergeCell ref="EXA25:EXD25"/>
    <mergeCell ref="EXE25:EXH25"/>
    <mergeCell ref="EXI25:EXL25"/>
    <mergeCell ref="EVY25:EWB25"/>
    <mergeCell ref="EWC25:EWF25"/>
    <mergeCell ref="EWG25:EWJ25"/>
    <mergeCell ref="EWK25:EWN25"/>
    <mergeCell ref="EWO25:EWR25"/>
    <mergeCell ref="FBI25:FBL25"/>
    <mergeCell ref="FBM25:FBP25"/>
    <mergeCell ref="FBQ25:FBT25"/>
    <mergeCell ref="FBU25:FBX25"/>
    <mergeCell ref="FBY25:FCB25"/>
    <mergeCell ref="FAO25:FAR25"/>
    <mergeCell ref="FAS25:FAV25"/>
    <mergeCell ref="FAW25:FAZ25"/>
    <mergeCell ref="FBA25:FBD25"/>
    <mergeCell ref="FBE25:FBH25"/>
    <mergeCell ref="EZU25:EZX25"/>
    <mergeCell ref="EZY25:FAB25"/>
    <mergeCell ref="FAC25:FAF25"/>
    <mergeCell ref="FAG25:FAJ25"/>
    <mergeCell ref="FAK25:FAN25"/>
    <mergeCell ref="EZA25:EZD25"/>
    <mergeCell ref="EZE25:EZH25"/>
    <mergeCell ref="EZI25:EZL25"/>
    <mergeCell ref="EZM25:EZP25"/>
    <mergeCell ref="EZQ25:EZT25"/>
    <mergeCell ref="FEK25:FEN25"/>
    <mergeCell ref="FEO25:FER25"/>
    <mergeCell ref="FES25:FEV25"/>
    <mergeCell ref="FEW25:FEZ25"/>
    <mergeCell ref="FFA25:FFD25"/>
    <mergeCell ref="FDQ25:FDT25"/>
    <mergeCell ref="FDU25:FDX25"/>
    <mergeCell ref="FDY25:FEB25"/>
    <mergeCell ref="FEC25:FEF25"/>
    <mergeCell ref="FEG25:FEJ25"/>
    <mergeCell ref="FCW25:FCZ25"/>
    <mergeCell ref="FDA25:FDD25"/>
    <mergeCell ref="FDE25:FDH25"/>
    <mergeCell ref="FDI25:FDL25"/>
    <mergeCell ref="FDM25:FDP25"/>
    <mergeCell ref="FCC25:FCF25"/>
    <mergeCell ref="FCG25:FCJ25"/>
    <mergeCell ref="FCK25:FCN25"/>
    <mergeCell ref="FCO25:FCR25"/>
    <mergeCell ref="FCS25:FCV25"/>
    <mergeCell ref="FHM25:FHP25"/>
    <mergeCell ref="FHQ25:FHT25"/>
    <mergeCell ref="FHU25:FHX25"/>
    <mergeCell ref="FHY25:FIB25"/>
    <mergeCell ref="FIC25:FIF25"/>
    <mergeCell ref="FGS25:FGV25"/>
    <mergeCell ref="FGW25:FGZ25"/>
    <mergeCell ref="FHA25:FHD25"/>
    <mergeCell ref="FHE25:FHH25"/>
    <mergeCell ref="FHI25:FHL25"/>
    <mergeCell ref="FFY25:FGB25"/>
    <mergeCell ref="FGC25:FGF25"/>
    <mergeCell ref="FGG25:FGJ25"/>
    <mergeCell ref="FGK25:FGN25"/>
    <mergeCell ref="FGO25:FGR25"/>
    <mergeCell ref="FFE25:FFH25"/>
    <mergeCell ref="FFI25:FFL25"/>
    <mergeCell ref="FFM25:FFP25"/>
    <mergeCell ref="FFQ25:FFT25"/>
    <mergeCell ref="FFU25:FFX25"/>
    <mergeCell ref="FKO25:FKR25"/>
    <mergeCell ref="FKS25:FKV25"/>
    <mergeCell ref="FKW25:FKZ25"/>
    <mergeCell ref="FLA25:FLD25"/>
    <mergeCell ref="FLE25:FLH25"/>
    <mergeCell ref="FJU25:FJX25"/>
    <mergeCell ref="FJY25:FKB25"/>
    <mergeCell ref="FKC25:FKF25"/>
    <mergeCell ref="FKG25:FKJ25"/>
    <mergeCell ref="FKK25:FKN25"/>
    <mergeCell ref="FJA25:FJD25"/>
    <mergeCell ref="FJE25:FJH25"/>
    <mergeCell ref="FJI25:FJL25"/>
    <mergeCell ref="FJM25:FJP25"/>
    <mergeCell ref="FJQ25:FJT25"/>
    <mergeCell ref="FIG25:FIJ25"/>
    <mergeCell ref="FIK25:FIN25"/>
    <mergeCell ref="FIO25:FIR25"/>
    <mergeCell ref="FIS25:FIV25"/>
    <mergeCell ref="FIW25:FIZ25"/>
    <mergeCell ref="FNQ25:FNT25"/>
    <mergeCell ref="FNU25:FNX25"/>
    <mergeCell ref="FNY25:FOB25"/>
    <mergeCell ref="FOC25:FOF25"/>
    <mergeCell ref="FOG25:FOJ25"/>
    <mergeCell ref="FMW25:FMZ25"/>
    <mergeCell ref="FNA25:FND25"/>
    <mergeCell ref="FNE25:FNH25"/>
    <mergeCell ref="FNI25:FNL25"/>
    <mergeCell ref="FNM25:FNP25"/>
    <mergeCell ref="FMC25:FMF25"/>
    <mergeCell ref="FMG25:FMJ25"/>
    <mergeCell ref="FMK25:FMN25"/>
    <mergeCell ref="FMO25:FMR25"/>
    <mergeCell ref="FMS25:FMV25"/>
    <mergeCell ref="FLI25:FLL25"/>
    <mergeCell ref="FLM25:FLP25"/>
    <mergeCell ref="FLQ25:FLT25"/>
    <mergeCell ref="FLU25:FLX25"/>
    <mergeCell ref="FLY25:FMB25"/>
    <mergeCell ref="FQS25:FQV25"/>
    <mergeCell ref="FQW25:FQZ25"/>
    <mergeCell ref="FRA25:FRD25"/>
    <mergeCell ref="FRE25:FRH25"/>
    <mergeCell ref="FRI25:FRL25"/>
    <mergeCell ref="FPY25:FQB25"/>
    <mergeCell ref="FQC25:FQF25"/>
    <mergeCell ref="FQG25:FQJ25"/>
    <mergeCell ref="FQK25:FQN25"/>
    <mergeCell ref="FQO25:FQR25"/>
    <mergeCell ref="FPE25:FPH25"/>
    <mergeCell ref="FPI25:FPL25"/>
    <mergeCell ref="FPM25:FPP25"/>
    <mergeCell ref="FPQ25:FPT25"/>
    <mergeCell ref="FPU25:FPX25"/>
    <mergeCell ref="FOK25:FON25"/>
    <mergeCell ref="FOO25:FOR25"/>
    <mergeCell ref="FOS25:FOV25"/>
    <mergeCell ref="FOW25:FOZ25"/>
    <mergeCell ref="FPA25:FPD25"/>
    <mergeCell ref="FTU25:FTX25"/>
    <mergeCell ref="FTY25:FUB25"/>
    <mergeCell ref="FUC25:FUF25"/>
    <mergeCell ref="FUG25:FUJ25"/>
    <mergeCell ref="FUK25:FUN25"/>
    <mergeCell ref="FTA25:FTD25"/>
    <mergeCell ref="FTE25:FTH25"/>
    <mergeCell ref="FTI25:FTL25"/>
    <mergeCell ref="FTM25:FTP25"/>
    <mergeCell ref="FTQ25:FTT25"/>
    <mergeCell ref="FSG25:FSJ25"/>
    <mergeCell ref="FSK25:FSN25"/>
    <mergeCell ref="FSO25:FSR25"/>
    <mergeCell ref="FSS25:FSV25"/>
    <mergeCell ref="FSW25:FSZ25"/>
    <mergeCell ref="FRM25:FRP25"/>
    <mergeCell ref="FRQ25:FRT25"/>
    <mergeCell ref="FRU25:FRX25"/>
    <mergeCell ref="FRY25:FSB25"/>
    <mergeCell ref="FSC25:FSF25"/>
    <mergeCell ref="FWW25:FWZ25"/>
    <mergeCell ref="FXA25:FXD25"/>
    <mergeCell ref="FXE25:FXH25"/>
    <mergeCell ref="FXI25:FXL25"/>
    <mergeCell ref="FXM25:FXP25"/>
    <mergeCell ref="FWC25:FWF25"/>
    <mergeCell ref="FWG25:FWJ25"/>
    <mergeCell ref="FWK25:FWN25"/>
    <mergeCell ref="FWO25:FWR25"/>
    <mergeCell ref="FWS25:FWV25"/>
    <mergeCell ref="FVI25:FVL25"/>
    <mergeCell ref="FVM25:FVP25"/>
    <mergeCell ref="FVQ25:FVT25"/>
    <mergeCell ref="FVU25:FVX25"/>
    <mergeCell ref="FVY25:FWB25"/>
    <mergeCell ref="FUO25:FUR25"/>
    <mergeCell ref="FUS25:FUV25"/>
    <mergeCell ref="FUW25:FUZ25"/>
    <mergeCell ref="FVA25:FVD25"/>
    <mergeCell ref="FVE25:FVH25"/>
    <mergeCell ref="FZY25:GAB25"/>
    <mergeCell ref="GAC25:GAF25"/>
    <mergeCell ref="GAG25:GAJ25"/>
    <mergeCell ref="GAK25:GAN25"/>
    <mergeCell ref="GAO25:GAR25"/>
    <mergeCell ref="FZE25:FZH25"/>
    <mergeCell ref="FZI25:FZL25"/>
    <mergeCell ref="FZM25:FZP25"/>
    <mergeCell ref="FZQ25:FZT25"/>
    <mergeCell ref="FZU25:FZX25"/>
    <mergeCell ref="FYK25:FYN25"/>
    <mergeCell ref="FYO25:FYR25"/>
    <mergeCell ref="FYS25:FYV25"/>
    <mergeCell ref="FYW25:FYZ25"/>
    <mergeCell ref="FZA25:FZD25"/>
    <mergeCell ref="FXQ25:FXT25"/>
    <mergeCell ref="FXU25:FXX25"/>
    <mergeCell ref="FXY25:FYB25"/>
    <mergeCell ref="FYC25:FYF25"/>
    <mergeCell ref="FYG25:FYJ25"/>
    <mergeCell ref="GDA25:GDD25"/>
    <mergeCell ref="GDE25:GDH25"/>
    <mergeCell ref="GDI25:GDL25"/>
    <mergeCell ref="GDM25:GDP25"/>
    <mergeCell ref="GDQ25:GDT25"/>
    <mergeCell ref="GCG25:GCJ25"/>
    <mergeCell ref="GCK25:GCN25"/>
    <mergeCell ref="GCO25:GCR25"/>
    <mergeCell ref="GCS25:GCV25"/>
    <mergeCell ref="GCW25:GCZ25"/>
    <mergeCell ref="GBM25:GBP25"/>
    <mergeCell ref="GBQ25:GBT25"/>
    <mergeCell ref="GBU25:GBX25"/>
    <mergeCell ref="GBY25:GCB25"/>
    <mergeCell ref="GCC25:GCF25"/>
    <mergeCell ref="GAS25:GAV25"/>
    <mergeCell ref="GAW25:GAZ25"/>
    <mergeCell ref="GBA25:GBD25"/>
    <mergeCell ref="GBE25:GBH25"/>
    <mergeCell ref="GBI25:GBL25"/>
    <mergeCell ref="GGC25:GGF25"/>
    <mergeCell ref="GGG25:GGJ25"/>
    <mergeCell ref="GGK25:GGN25"/>
    <mergeCell ref="GGO25:GGR25"/>
    <mergeCell ref="GGS25:GGV25"/>
    <mergeCell ref="GFI25:GFL25"/>
    <mergeCell ref="GFM25:GFP25"/>
    <mergeCell ref="GFQ25:GFT25"/>
    <mergeCell ref="GFU25:GFX25"/>
    <mergeCell ref="GFY25:GGB25"/>
    <mergeCell ref="GEO25:GER25"/>
    <mergeCell ref="GES25:GEV25"/>
    <mergeCell ref="GEW25:GEZ25"/>
    <mergeCell ref="GFA25:GFD25"/>
    <mergeCell ref="GFE25:GFH25"/>
    <mergeCell ref="GDU25:GDX25"/>
    <mergeCell ref="GDY25:GEB25"/>
    <mergeCell ref="GEC25:GEF25"/>
    <mergeCell ref="GEG25:GEJ25"/>
    <mergeCell ref="GEK25:GEN25"/>
    <mergeCell ref="GJE25:GJH25"/>
    <mergeCell ref="GJI25:GJL25"/>
    <mergeCell ref="GJM25:GJP25"/>
    <mergeCell ref="GJQ25:GJT25"/>
    <mergeCell ref="GJU25:GJX25"/>
    <mergeCell ref="GIK25:GIN25"/>
    <mergeCell ref="GIO25:GIR25"/>
    <mergeCell ref="GIS25:GIV25"/>
    <mergeCell ref="GIW25:GIZ25"/>
    <mergeCell ref="GJA25:GJD25"/>
    <mergeCell ref="GHQ25:GHT25"/>
    <mergeCell ref="GHU25:GHX25"/>
    <mergeCell ref="GHY25:GIB25"/>
    <mergeCell ref="GIC25:GIF25"/>
    <mergeCell ref="GIG25:GIJ25"/>
    <mergeCell ref="GGW25:GGZ25"/>
    <mergeCell ref="GHA25:GHD25"/>
    <mergeCell ref="GHE25:GHH25"/>
    <mergeCell ref="GHI25:GHL25"/>
    <mergeCell ref="GHM25:GHP25"/>
    <mergeCell ref="GMG25:GMJ25"/>
    <mergeCell ref="GMK25:GMN25"/>
    <mergeCell ref="GMO25:GMR25"/>
    <mergeCell ref="GMS25:GMV25"/>
    <mergeCell ref="GMW25:GMZ25"/>
    <mergeCell ref="GLM25:GLP25"/>
    <mergeCell ref="GLQ25:GLT25"/>
    <mergeCell ref="GLU25:GLX25"/>
    <mergeCell ref="GLY25:GMB25"/>
    <mergeCell ref="GMC25:GMF25"/>
    <mergeCell ref="GKS25:GKV25"/>
    <mergeCell ref="GKW25:GKZ25"/>
    <mergeCell ref="GLA25:GLD25"/>
    <mergeCell ref="GLE25:GLH25"/>
    <mergeCell ref="GLI25:GLL25"/>
    <mergeCell ref="GJY25:GKB25"/>
    <mergeCell ref="GKC25:GKF25"/>
    <mergeCell ref="GKG25:GKJ25"/>
    <mergeCell ref="GKK25:GKN25"/>
    <mergeCell ref="GKO25:GKR25"/>
    <mergeCell ref="GPI25:GPL25"/>
    <mergeCell ref="GPM25:GPP25"/>
    <mergeCell ref="GPQ25:GPT25"/>
    <mergeCell ref="GPU25:GPX25"/>
    <mergeCell ref="GPY25:GQB25"/>
    <mergeCell ref="GOO25:GOR25"/>
    <mergeCell ref="GOS25:GOV25"/>
    <mergeCell ref="GOW25:GOZ25"/>
    <mergeCell ref="GPA25:GPD25"/>
    <mergeCell ref="GPE25:GPH25"/>
    <mergeCell ref="GNU25:GNX25"/>
    <mergeCell ref="GNY25:GOB25"/>
    <mergeCell ref="GOC25:GOF25"/>
    <mergeCell ref="GOG25:GOJ25"/>
    <mergeCell ref="GOK25:GON25"/>
    <mergeCell ref="GNA25:GND25"/>
    <mergeCell ref="GNE25:GNH25"/>
    <mergeCell ref="GNI25:GNL25"/>
    <mergeCell ref="GNM25:GNP25"/>
    <mergeCell ref="GNQ25:GNT25"/>
    <mergeCell ref="GSK25:GSN25"/>
    <mergeCell ref="GSO25:GSR25"/>
    <mergeCell ref="GSS25:GSV25"/>
    <mergeCell ref="GSW25:GSZ25"/>
    <mergeCell ref="GTA25:GTD25"/>
    <mergeCell ref="GRQ25:GRT25"/>
    <mergeCell ref="GRU25:GRX25"/>
    <mergeCell ref="GRY25:GSB25"/>
    <mergeCell ref="GSC25:GSF25"/>
    <mergeCell ref="GSG25:GSJ25"/>
    <mergeCell ref="GQW25:GQZ25"/>
    <mergeCell ref="GRA25:GRD25"/>
    <mergeCell ref="GRE25:GRH25"/>
    <mergeCell ref="GRI25:GRL25"/>
    <mergeCell ref="GRM25:GRP25"/>
    <mergeCell ref="GQC25:GQF25"/>
    <mergeCell ref="GQG25:GQJ25"/>
    <mergeCell ref="GQK25:GQN25"/>
    <mergeCell ref="GQO25:GQR25"/>
    <mergeCell ref="GQS25:GQV25"/>
    <mergeCell ref="GVM25:GVP25"/>
    <mergeCell ref="GVQ25:GVT25"/>
    <mergeCell ref="GVU25:GVX25"/>
    <mergeCell ref="GVY25:GWB25"/>
    <mergeCell ref="GWC25:GWF25"/>
    <mergeCell ref="GUS25:GUV25"/>
    <mergeCell ref="GUW25:GUZ25"/>
    <mergeCell ref="GVA25:GVD25"/>
    <mergeCell ref="GVE25:GVH25"/>
    <mergeCell ref="GVI25:GVL25"/>
    <mergeCell ref="GTY25:GUB25"/>
    <mergeCell ref="GUC25:GUF25"/>
    <mergeCell ref="GUG25:GUJ25"/>
    <mergeCell ref="GUK25:GUN25"/>
    <mergeCell ref="GUO25:GUR25"/>
    <mergeCell ref="GTE25:GTH25"/>
    <mergeCell ref="GTI25:GTL25"/>
    <mergeCell ref="GTM25:GTP25"/>
    <mergeCell ref="GTQ25:GTT25"/>
    <mergeCell ref="GTU25:GTX25"/>
    <mergeCell ref="GYO25:GYR25"/>
    <mergeCell ref="GYS25:GYV25"/>
    <mergeCell ref="GYW25:GYZ25"/>
    <mergeCell ref="GZA25:GZD25"/>
    <mergeCell ref="GZE25:GZH25"/>
    <mergeCell ref="GXU25:GXX25"/>
    <mergeCell ref="GXY25:GYB25"/>
    <mergeCell ref="GYC25:GYF25"/>
    <mergeCell ref="GYG25:GYJ25"/>
    <mergeCell ref="GYK25:GYN25"/>
    <mergeCell ref="GXA25:GXD25"/>
    <mergeCell ref="GXE25:GXH25"/>
    <mergeCell ref="GXI25:GXL25"/>
    <mergeCell ref="GXM25:GXP25"/>
    <mergeCell ref="GXQ25:GXT25"/>
    <mergeCell ref="GWG25:GWJ25"/>
    <mergeCell ref="GWK25:GWN25"/>
    <mergeCell ref="GWO25:GWR25"/>
    <mergeCell ref="GWS25:GWV25"/>
    <mergeCell ref="GWW25:GWZ25"/>
    <mergeCell ref="HBQ25:HBT25"/>
    <mergeCell ref="HBU25:HBX25"/>
    <mergeCell ref="HBY25:HCB25"/>
    <mergeCell ref="HCC25:HCF25"/>
    <mergeCell ref="HCG25:HCJ25"/>
    <mergeCell ref="HAW25:HAZ25"/>
    <mergeCell ref="HBA25:HBD25"/>
    <mergeCell ref="HBE25:HBH25"/>
    <mergeCell ref="HBI25:HBL25"/>
    <mergeCell ref="HBM25:HBP25"/>
    <mergeCell ref="HAC25:HAF25"/>
    <mergeCell ref="HAG25:HAJ25"/>
    <mergeCell ref="HAK25:HAN25"/>
    <mergeCell ref="HAO25:HAR25"/>
    <mergeCell ref="HAS25:HAV25"/>
    <mergeCell ref="GZI25:GZL25"/>
    <mergeCell ref="GZM25:GZP25"/>
    <mergeCell ref="GZQ25:GZT25"/>
    <mergeCell ref="GZU25:GZX25"/>
    <mergeCell ref="GZY25:HAB25"/>
    <mergeCell ref="HES25:HEV25"/>
    <mergeCell ref="HEW25:HEZ25"/>
    <mergeCell ref="HFA25:HFD25"/>
    <mergeCell ref="HFE25:HFH25"/>
    <mergeCell ref="HFI25:HFL25"/>
    <mergeCell ref="HDY25:HEB25"/>
    <mergeCell ref="HEC25:HEF25"/>
    <mergeCell ref="HEG25:HEJ25"/>
    <mergeCell ref="HEK25:HEN25"/>
    <mergeCell ref="HEO25:HER25"/>
    <mergeCell ref="HDE25:HDH25"/>
    <mergeCell ref="HDI25:HDL25"/>
    <mergeCell ref="HDM25:HDP25"/>
    <mergeCell ref="HDQ25:HDT25"/>
    <mergeCell ref="HDU25:HDX25"/>
    <mergeCell ref="HCK25:HCN25"/>
    <mergeCell ref="HCO25:HCR25"/>
    <mergeCell ref="HCS25:HCV25"/>
    <mergeCell ref="HCW25:HCZ25"/>
    <mergeCell ref="HDA25:HDD25"/>
    <mergeCell ref="HHU25:HHX25"/>
    <mergeCell ref="HHY25:HIB25"/>
    <mergeCell ref="HIC25:HIF25"/>
    <mergeCell ref="HIG25:HIJ25"/>
    <mergeCell ref="HIK25:HIN25"/>
    <mergeCell ref="HHA25:HHD25"/>
    <mergeCell ref="HHE25:HHH25"/>
    <mergeCell ref="HHI25:HHL25"/>
    <mergeCell ref="HHM25:HHP25"/>
    <mergeCell ref="HHQ25:HHT25"/>
    <mergeCell ref="HGG25:HGJ25"/>
    <mergeCell ref="HGK25:HGN25"/>
    <mergeCell ref="HGO25:HGR25"/>
    <mergeCell ref="HGS25:HGV25"/>
    <mergeCell ref="HGW25:HGZ25"/>
    <mergeCell ref="HFM25:HFP25"/>
    <mergeCell ref="HFQ25:HFT25"/>
    <mergeCell ref="HFU25:HFX25"/>
    <mergeCell ref="HFY25:HGB25"/>
    <mergeCell ref="HGC25:HGF25"/>
    <mergeCell ref="HKW25:HKZ25"/>
    <mergeCell ref="HLA25:HLD25"/>
    <mergeCell ref="HLE25:HLH25"/>
    <mergeCell ref="HLI25:HLL25"/>
    <mergeCell ref="HLM25:HLP25"/>
    <mergeCell ref="HKC25:HKF25"/>
    <mergeCell ref="HKG25:HKJ25"/>
    <mergeCell ref="HKK25:HKN25"/>
    <mergeCell ref="HKO25:HKR25"/>
    <mergeCell ref="HKS25:HKV25"/>
    <mergeCell ref="HJI25:HJL25"/>
    <mergeCell ref="HJM25:HJP25"/>
    <mergeCell ref="HJQ25:HJT25"/>
    <mergeCell ref="HJU25:HJX25"/>
    <mergeCell ref="HJY25:HKB25"/>
    <mergeCell ref="HIO25:HIR25"/>
    <mergeCell ref="HIS25:HIV25"/>
    <mergeCell ref="HIW25:HIZ25"/>
    <mergeCell ref="HJA25:HJD25"/>
    <mergeCell ref="HJE25:HJH25"/>
    <mergeCell ref="HNY25:HOB25"/>
    <mergeCell ref="HOC25:HOF25"/>
    <mergeCell ref="HOG25:HOJ25"/>
    <mergeCell ref="HOK25:HON25"/>
    <mergeCell ref="HOO25:HOR25"/>
    <mergeCell ref="HNE25:HNH25"/>
    <mergeCell ref="HNI25:HNL25"/>
    <mergeCell ref="HNM25:HNP25"/>
    <mergeCell ref="HNQ25:HNT25"/>
    <mergeCell ref="HNU25:HNX25"/>
    <mergeCell ref="HMK25:HMN25"/>
    <mergeCell ref="HMO25:HMR25"/>
    <mergeCell ref="HMS25:HMV25"/>
    <mergeCell ref="HMW25:HMZ25"/>
    <mergeCell ref="HNA25:HND25"/>
    <mergeCell ref="HLQ25:HLT25"/>
    <mergeCell ref="HLU25:HLX25"/>
    <mergeCell ref="HLY25:HMB25"/>
    <mergeCell ref="HMC25:HMF25"/>
    <mergeCell ref="HMG25:HMJ25"/>
    <mergeCell ref="HRA25:HRD25"/>
    <mergeCell ref="HRE25:HRH25"/>
    <mergeCell ref="HRI25:HRL25"/>
    <mergeCell ref="HRM25:HRP25"/>
    <mergeCell ref="HRQ25:HRT25"/>
    <mergeCell ref="HQG25:HQJ25"/>
    <mergeCell ref="HQK25:HQN25"/>
    <mergeCell ref="HQO25:HQR25"/>
    <mergeCell ref="HQS25:HQV25"/>
    <mergeCell ref="HQW25:HQZ25"/>
    <mergeCell ref="HPM25:HPP25"/>
    <mergeCell ref="HPQ25:HPT25"/>
    <mergeCell ref="HPU25:HPX25"/>
    <mergeCell ref="HPY25:HQB25"/>
    <mergeCell ref="HQC25:HQF25"/>
    <mergeCell ref="HOS25:HOV25"/>
    <mergeCell ref="HOW25:HOZ25"/>
    <mergeCell ref="HPA25:HPD25"/>
    <mergeCell ref="HPE25:HPH25"/>
    <mergeCell ref="HPI25:HPL25"/>
    <mergeCell ref="HUC25:HUF25"/>
    <mergeCell ref="HUG25:HUJ25"/>
    <mergeCell ref="HUK25:HUN25"/>
    <mergeCell ref="HUO25:HUR25"/>
    <mergeCell ref="HUS25:HUV25"/>
    <mergeCell ref="HTI25:HTL25"/>
    <mergeCell ref="HTM25:HTP25"/>
    <mergeCell ref="HTQ25:HTT25"/>
    <mergeCell ref="HTU25:HTX25"/>
    <mergeCell ref="HTY25:HUB25"/>
    <mergeCell ref="HSO25:HSR25"/>
    <mergeCell ref="HSS25:HSV25"/>
    <mergeCell ref="HSW25:HSZ25"/>
    <mergeCell ref="HTA25:HTD25"/>
    <mergeCell ref="HTE25:HTH25"/>
    <mergeCell ref="HRU25:HRX25"/>
    <mergeCell ref="HRY25:HSB25"/>
    <mergeCell ref="HSC25:HSF25"/>
    <mergeCell ref="HSG25:HSJ25"/>
    <mergeCell ref="HSK25:HSN25"/>
    <mergeCell ref="HXE25:HXH25"/>
    <mergeCell ref="HXI25:HXL25"/>
    <mergeCell ref="HXM25:HXP25"/>
    <mergeCell ref="HXQ25:HXT25"/>
    <mergeCell ref="HXU25:HXX25"/>
    <mergeCell ref="HWK25:HWN25"/>
    <mergeCell ref="HWO25:HWR25"/>
    <mergeCell ref="HWS25:HWV25"/>
    <mergeCell ref="HWW25:HWZ25"/>
    <mergeCell ref="HXA25:HXD25"/>
    <mergeCell ref="HVQ25:HVT25"/>
    <mergeCell ref="HVU25:HVX25"/>
    <mergeCell ref="HVY25:HWB25"/>
    <mergeCell ref="HWC25:HWF25"/>
    <mergeCell ref="HWG25:HWJ25"/>
    <mergeCell ref="HUW25:HUZ25"/>
    <mergeCell ref="HVA25:HVD25"/>
    <mergeCell ref="HVE25:HVH25"/>
    <mergeCell ref="HVI25:HVL25"/>
    <mergeCell ref="HVM25:HVP25"/>
    <mergeCell ref="IAG25:IAJ25"/>
    <mergeCell ref="IAK25:IAN25"/>
    <mergeCell ref="IAO25:IAR25"/>
    <mergeCell ref="IAS25:IAV25"/>
    <mergeCell ref="IAW25:IAZ25"/>
    <mergeCell ref="HZM25:HZP25"/>
    <mergeCell ref="HZQ25:HZT25"/>
    <mergeCell ref="HZU25:HZX25"/>
    <mergeCell ref="HZY25:IAB25"/>
    <mergeCell ref="IAC25:IAF25"/>
    <mergeCell ref="HYS25:HYV25"/>
    <mergeCell ref="HYW25:HYZ25"/>
    <mergeCell ref="HZA25:HZD25"/>
    <mergeCell ref="HZE25:HZH25"/>
    <mergeCell ref="HZI25:HZL25"/>
    <mergeCell ref="HXY25:HYB25"/>
    <mergeCell ref="HYC25:HYF25"/>
    <mergeCell ref="HYG25:HYJ25"/>
    <mergeCell ref="HYK25:HYN25"/>
    <mergeCell ref="HYO25:HYR25"/>
    <mergeCell ref="IDI25:IDL25"/>
    <mergeCell ref="IDM25:IDP25"/>
    <mergeCell ref="IDQ25:IDT25"/>
    <mergeCell ref="IDU25:IDX25"/>
    <mergeCell ref="IDY25:IEB25"/>
    <mergeCell ref="ICO25:ICR25"/>
    <mergeCell ref="ICS25:ICV25"/>
    <mergeCell ref="ICW25:ICZ25"/>
    <mergeCell ref="IDA25:IDD25"/>
    <mergeCell ref="IDE25:IDH25"/>
    <mergeCell ref="IBU25:IBX25"/>
    <mergeCell ref="IBY25:ICB25"/>
    <mergeCell ref="ICC25:ICF25"/>
    <mergeCell ref="ICG25:ICJ25"/>
    <mergeCell ref="ICK25:ICN25"/>
    <mergeCell ref="IBA25:IBD25"/>
    <mergeCell ref="IBE25:IBH25"/>
    <mergeCell ref="IBI25:IBL25"/>
    <mergeCell ref="IBM25:IBP25"/>
    <mergeCell ref="IBQ25:IBT25"/>
    <mergeCell ref="IGK25:IGN25"/>
    <mergeCell ref="IGO25:IGR25"/>
    <mergeCell ref="IGS25:IGV25"/>
    <mergeCell ref="IGW25:IGZ25"/>
    <mergeCell ref="IHA25:IHD25"/>
    <mergeCell ref="IFQ25:IFT25"/>
    <mergeCell ref="IFU25:IFX25"/>
    <mergeCell ref="IFY25:IGB25"/>
    <mergeCell ref="IGC25:IGF25"/>
    <mergeCell ref="IGG25:IGJ25"/>
    <mergeCell ref="IEW25:IEZ25"/>
    <mergeCell ref="IFA25:IFD25"/>
    <mergeCell ref="IFE25:IFH25"/>
    <mergeCell ref="IFI25:IFL25"/>
    <mergeCell ref="IFM25:IFP25"/>
    <mergeCell ref="IEC25:IEF25"/>
    <mergeCell ref="IEG25:IEJ25"/>
    <mergeCell ref="IEK25:IEN25"/>
    <mergeCell ref="IEO25:IER25"/>
    <mergeCell ref="IES25:IEV25"/>
    <mergeCell ref="IJM25:IJP25"/>
    <mergeCell ref="IJQ25:IJT25"/>
    <mergeCell ref="IJU25:IJX25"/>
    <mergeCell ref="IJY25:IKB25"/>
    <mergeCell ref="IKC25:IKF25"/>
    <mergeCell ref="IIS25:IIV25"/>
    <mergeCell ref="IIW25:IIZ25"/>
    <mergeCell ref="IJA25:IJD25"/>
    <mergeCell ref="IJE25:IJH25"/>
    <mergeCell ref="IJI25:IJL25"/>
    <mergeCell ref="IHY25:IIB25"/>
    <mergeCell ref="IIC25:IIF25"/>
    <mergeCell ref="IIG25:IIJ25"/>
    <mergeCell ref="IIK25:IIN25"/>
    <mergeCell ref="IIO25:IIR25"/>
    <mergeCell ref="IHE25:IHH25"/>
    <mergeCell ref="IHI25:IHL25"/>
    <mergeCell ref="IHM25:IHP25"/>
    <mergeCell ref="IHQ25:IHT25"/>
    <mergeCell ref="IHU25:IHX25"/>
    <mergeCell ref="IMO25:IMR25"/>
    <mergeCell ref="IMS25:IMV25"/>
    <mergeCell ref="IMW25:IMZ25"/>
    <mergeCell ref="INA25:IND25"/>
    <mergeCell ref="INE25:INH25"/>
    <mergeCell ref="ILU25:ILX25"/>
    <mergeCell ref="ILY25:IMB25"/>
    <mergeCell ref="IMC25:IMF25"/>
    <mergeCell ref="IMG25:IMJ25"/>
    <mergeCell ref="IMK25:IMN25"/>
    <mergeCell ref="ILA25:ILD25"/>
    <mergeCell ref="ILE25:ILH25"/>
    <mergeCell ref="ILI25:ILL25"/>
    <mergeCell ref="ILM25:ILP25"/>
    <mergeCell ref="ILQ25:ILT25"/>
    <mergeCell ref="IKG25:IKJ25"/>
    <mergeCell ref="IKK25:IKN25"/>
    <mergeCell ref="IKO25:IKR25"/>
    <mergeCell ref="IKS25:IKV25"/>
    <mergeCell ref="IKW25:IKZ25"/>
    <mergeCell ref="IPQ25:IPT25"/>
    <mergeCell ref="IPU25:IPX25"/>
    <mergeCell ref="IPY25:IQB25"/>
    <mergeCell ref="IQC25:IQF25"/>
    <mergeCell ref="IQG25:IQJ25"/>
    <mergeCell ref="IOW25:IOZ25"/>
    <mergeCell ref="IPA25:IPD25"/>
    <mergeCell ref="IPE25:IPH25"/>
    <mergeCell ref="IPI25:IPL25"/>
    <mergeCell ref="IPM25:IPP25"/>
    <mergeCell ref="IOC25:IOF25"/>
    <mergeCell ref="IOG25:IOJ25"/>
    <mergeCell ref="IOK25:ION25"/>
    <mergeCell ref="IOO25:IOR25"/>
    <mergeCell ref="IOS25:IOV25"/>
    <mergeCell ref="INI25:INL25"/>
    <mergeCell ref="INM25:INP25"/>
    <mergeCell ref="INQ25:INT25"/>
    <mergeCell ref="INU25:INX25"/>
    <mergeCell ref="INY25:IOB25"/>
    <mergeCell ref="ISS25:ISV25"/>
    <mergeCell ref="ISW25:ISZ25"/>
    <mergeCell ref="ITA25:ITD25"/>
    <mergeCell ref="ITE25:ITH25"/>
    <mergeCell ref="ITI25:ITL25"/>
    <mergeCell ref="IRY25:ISB25"/>
    <mergeCell ref="ISC25:ISF25"/>
    <mergeCell ref="ISG25:ISJ25"/>
    <mergeCell ref="ISK25:ISN25"/>
    <mergeCell ref="ISO25:ISR25"/>
    <mergeCell ref="IRE25:IRH25"/>
    <mergeCell ref="IRI25:IRL25"/>
    <mergeCell ref="IRM25:IRP25"/>
    <mergeCell ref="IRQ25:IRT25"/>
    <mergeCell ref="IRU25:IRX25"/>
    <mergeCell ref="IQK25:IQN25"/>
    <mergeCell ref="IQO25:IQR25"/>
    <mergeCell ref="IQS25:IQV25"/>
    <mergeCell ref="IQW25:IQZ25"/>
    <mergeCell ref="IRA25:IRD25"/>
    <mergeCell ref="IVU25:IVX25"/>
    <mergeCell ref="IVY25:IWB25"/>
    <mergeCell ref="IWC25:IWF25"/>
    <mergeCell ref="IWG25:IWJ25"/>
    <mergeCell ref="IWK25:IWN25"/>
    <mergeCell ref="IVA25:IVD25"/>
    <mergeCell ref="IVE25:IVH25"/>
    <mergeCell ref="IVI25:IVL25"/>
    <mergeCell ref="IVM25:IVP25"/>
    <mergeCell ref="IVQ25:IVT25"/>
    <mergeCell ref="IUG25:IUJ25"/>
    <mergeCell ref="IUK25:IUN25"/>
    <mergeCell ref="IUO25:IUR25"/>
    <mergeCell ref="IUS25:IUV25"/>
    <mergeCell ref="IUW25:IUZ25"/>
    <mergeCell ref="ITM25:ITP25"/>
    <mergeCell ref="ITQ25:ITT25"/>
    <mergeCell ref="ITU25:ITX25"/>
    <mergeCell ref="ITY25:IUB25"/>
    <mergeCell ref="IUC25:IUF25"/>
    <mergeCell ref="IYW25:IYZ25"/>
    <mergeCell ref="IZA25:IZD25"/>
    <mergeCell ref="IZE25:IZH25"/>
    <mergeCell ref="IZI25:IZL25"/>
    <mergeCell ref="IZM25:IZP25"/>
    <mergeCell ref="IYC25:IYF25"/>
    <mergeCell ref="IYG25:IYJ25"/>
    <mergeCell ref="IYK25:IYN25"/>
    <mergeCell ref="IYO25:IYR25"/>
    <mergeCell ref="IYS25:IYV25"/>
    <mergeCell ref="IXI25:IXL25"/>
    <mergeCell ref="IXM25:IXP25"/>
    <mergeCell ref="IXQ25:IXT25"/>
    <mergeCell ref="IXU25:IXX25"/>
    <mergeCell ref="IXY25:IYB25"/>
    <mergeCell ref="IWO25:IWR25"/>
    <mergeCell ref="IWS25:IWV25"/>
    <mergeCell ref="IWW25:IWZ25"/>
    <mergeCell ref="IXA25:IXD25"/>
    <mergeCell ref="IXE25:IXH25"/>
    <mergeCell ref="JBY25:JCB25"/>
    <mergeCell ref="JCC25:JCF25"/>
    <mergeCell ref="JCG25:JCJ25"/>
    <mergeCell ref="JCK25:JCN25"/>
    <mergeCell ref="JCO25:JCR25"/>
    <mergeCell ref="JBE25:JBH25"/>
    <mergeCell ref="JBI25:JBL25"/>
    <mergeCell ref="JBM25:JBP25"/>
    <mergeCell ref="JBQ25:JBT25"/>
    <mergeCell ref="JBU25:JBX25"/>
    <mergeCell ref="JAK25:JAN25"/>
    <mergeCell ref="JAO25:JAR25"/>
    <mergeCell ref="JAS25:JAV25"/>
    <mergeCell ref="JAW25:JAZ25"/>
    <mergeCell ref="JBA25:JBD25"/>
    <mergeCell ref="IZQ25:IZT25"/>
    <mergeCell ref="IZU25:IZX25"/>
    <mergeCell ref="IZY25:JAB25"/>
    <mergeCell ref="JAC25:JAF25"/>
    <mergeCell ref="JAG25:JAJ25"/>
    <mergeCell ref="JFA25:JFD25"/>
    <mergeCell ref="JFE25:JFH25"/>
    <mergeCell ref="JFI25:JFL25"/>
    <mergeCell ref="JFM25:JFP25"/>
    <mergeCell ref="JFQ25:JFT25"/>
    <mergeCell ref="JEG25:JEJ25"/>
    <mergeCell ref="JEK25:JEN25"/>
    <mergeCell ref="JEO25:JER25"/>
    <mergeCell ref="JES25:JEV25"/>
    <mergeCell ref="JEW25:JEZ25"/>
    <mergeCell ref="JDM25:JDP25"/>
    <mergeCell ref="JDQ25:JDT25"/>
    <mergeCell ref="JDU25:JDX25"/>
    <mergeCell ref="JDY25:JEB25"/>
    <mergeCell ref="JEC25:JEF25"/>
    <mergeCell ref="JCS25:JCV25"/>
    <mergeCell ref="JCW25:JCZ25"/>
    <mergeCell ref="JDA25:JDD25"/>
    <mergeCell ref="JDE25:JDH25"/>
    <mergeCell ref="JDI25:JDL25"/>
    <mergeCell ref="JIC25:JIF25"/>
    <mergeCell ref="JIG25:JIJ25"/>
    <mergeCell ref="JIK25:JIN25"/>
    <mergeCell ref="JIO25:JIR25"/>
    <mergeCell ref="JIS25:JIV25"/>
    <mergeCell ref="JHI25:JHL25"/>
    <mergeCell ref="JHM25:JHP25"/>
    <mergeCell ref="JHQ25:JHT25"/>
    <mergeCell ref="JHU25:JHX25"/>
    <mergeCell ref="JHY25:JIB25"/>
    <mergeCell ref="JGO25:JGR25"/>
    <mergeCell ref="JGS25:JGV25"/>
    <mergeCell ref="JGW25:JGZ25"/>
    <mergeCell ref="JHA25:JHD25"/>
    <mergeCell ref="JHE25:JHH25"/>
    <mergeCell ref="JFU25:JFX25"/>
    <mergeCell ref="JFY25:JGB25"/>
    <mergeCell ref="JGC25:JGF25"/>
    <mergeCell ref="JGG25:JGJ25"/>
    <mergeCell ref="JGK25:JGN25"/>
    <mergeCell ref="JLE25:JLH25"/>
    <mergeCell ref="JLI25:JLL25"/>
    <mergeCell ref="JLM25:JLP25"/>
    <mergeCell ref="JLQ25:JLT25"/>
    <mergeCell ref="JLU25:JLX25"/>
    <mergeCell ref="JKK25:JKN25"/>
    <mergeCell ref="JKO25:JKR25"/>
    <mergeCell ref="JKS25:JKV25"/>
    <mergeCell ref="JKW25:JKZ25"/>
    <mergeCell ref="JLA25:JLD25"/>
    <mergeCell ref="JJQ25:JJT25"/>
    <mergeCell ref="JJU25:JJX25"/>
    <mergeCell ref="JJY25:JKB25"/>
    <mergeCell ref="JKC25:JKF25"/>
    <mergeCell ref="JKG25:JKJ25"/>
    <mergeCell ref="JIW25:JIZ25"/>
    <mergeCell ref="JJA25:JJD25"/>
    <mergeCell ref="JJE25:JJH25"/>
    <mergeCell ref="JJI25:JJL25"/>
    <mergeCell ref="JJM25:JJP25"/>
    <mergeCell ref="JOG25:JOJ25"/>
    <mergeCell ref="JOK25:JON25"/>
    <mergeCell ref="JOO25:JOR25"/>
    <mergeCell ref="JOS25:JOV25"/>
    <mergeCell ref="JOW25:JOZ25"/>
    <mergeCell ref="JNM25:JNP25"/>
    <mergeCell ref="JNQ25:JNT25"/>
    <mergeCell ref="JNU25:JNX25"/>
    <mergeCell ref="JNY25:JOB25"/>
    <mergeCell ref="JOC25:JOF25"/>
    <mergeCell ref="JMS25:JMV25"/>
    <mergeCell ref="JMW25:JMZ25"/>
    <mergeCell ref="JNA25:JND25"/>
    <mergeCell ref="JNE25:JNH25"/>
    <mergeCell ref="JNI25:JNL25"/>
    <mergeCell ref="JLY25:JMB25"/>
    <mergeCell ref="JMC25:JMF25"/>
    <mergeCell ref="JMG25:JMJ25"/>
    <mergeCell ref="JMK25:JMN25"/>
    <mergeCell ref="JMO25:JMR25"/>
    <mergeCell ref="JRI25:JRL25"/>
    <mergeCell ref="JRM25:JRP25"/>
    <mergeCell ref="JRQ25:JRT25"/>
    <mergeCell ref="JRU25:JRX25"/>
    <mergeCell ref="JRY25:JSB25"/>
    <mergeCell ref="JQO25:JQR25"/>
    <mergeCell ref="JQS25:JQV25"/>
    <mergeCell ref="JQW25:JQZ25"/>
    <mergeCell ref="JRA25:JRD25"/>
    <mergeCell ref="JRE25:JRH25"/>
    <mergeCell ref="JPU25:JPX25"/>
    <mergeCell ref="JPY25:JQB25"/>
    <mergeCell ref="JQC25:JQF25"/>
    <mergeCell ref="JQG25:JQJ25"/>
    <mergeCell ref="JQK25:JQN25"/>
    <mergeCell ref="JPA25:JPD25"/>
    <mergeCell ref="JPE25:JPH25"/>
    <mergeCell ref="JPI25:JPL25"/>
    <mergeCell ref="JPM25:JPP25"/>
    <mergeCell ref="JPQ25:JPT25"/>
    <mergeCell ref="JUK25:JUN25"/>
    <mergeCell ref="JUO25:JUR25"/>
    <mergeCell ref="JUS25:JUV25"/>
    <mergeCell ref="JUW25:JUZ25"/>
    <mergeCell ref="JVA25:JVD25"/>
    <mergeCell ref="JTQ25:JTT25"/>
    <mergeCell ref="JTU25:JTX25"/>
    <mergeCell ref="JTY25:JUB25"/>
    <mergeCell ref="JUC25:JUF25"/>
    <mergeCell ref="JUG25:JUJ25"/>
    <mergeCell ref="JSW25:JSZ25"/>
    <mergeCell ref="JTA25:JTD25"/>
    <mergeCell ref="JTE25:JTH25"/>
    <mergeCell ref="JTI25:JTL25"/>
    <mergeCell ref="JTM25:JTP25"/>
    <mergeCell ref="JSC25:JSF25"/>
    <mergeCell ref="JSG25:JSJ25"/>
    <mergeCell ref="JSK25:JSN25"/>
    <mergeCell ref="JSO25:JSR25"/>
    <mergeCell ref="JSS25:JSV25"/>
    <mergeCell ref="JXM25:JXP25"/>
    <mergeCell ref="JXQ25:JXT25"/>
    <mergeCell ref="JXU25:JXX25"/>
    <mergeCell ref="JXY25:JYB25"/>
    <mergeCell ref="JYC25:JYF25"/>
    <mergeCell ref="JWS25:JWV25"/>
    <mergeCell ref="JWW25:JWZ25"/>
    <mergeCell ref="JXA25:JXD25"/>
    <mergeCell ref="JXE25:JXH25"/>
    <mergeCell ref="JXI25:JXL25"/>
    <mergeCell ref="JVY25:JWB25"/>
    <mergeCell ref="JWC25:JWF25"/>
    <mergeCell ref="JWG25:JWJ25"/>
    <mergeCell ref="JWK25:JWN25"/>
    <mergeCell ref="JWO25:JWR25"/>
    <mergeCell ref="JVE25:JVH25"/>
    <mergeCell ref="JVI25:JVL25"/>
    <mergeCell ref="JVM25:JVP25"/>
    <mergeCell ref="JVQ25:JVT25"/>
    <mergeCell ref="JVU25:JVX25"/>
    <mergeCell ref="KAO25:KAR25"/>
    <mergeCell ref="KAS25:KAV25"/>
    <mergeCell ref="KAW25:KAZ25"/>
    <mergeCell ref="KBA25:KBD25"/>
    <mergeCell ref="KBE25:KBH25"/>
    <mergeCell ref="JZU25:JZX25"/>
    <mergeCell ref="JZY25:KAB25"/>
    <mergeCell ref="KAC25:KAF25"/>
    <mergeCell ref="KAG25:KAJ25"/>
    <mergeCell ref="KAK25:KAN25"/>
    <mergeCell ref="JZA25:JZD25"/>
    <mergeCell ref="JZE25:JZH25"/>
    <mergeCell ref="JZI25:JZL25"/>
    <mergeCell ref="JZM25:JZP25"/>
    <mergeCell ref="JZQ25:JZT25"/>
    <mergeCell ref="JYG25:JYJ25"/>
    <mergeCell ref="JYK25:JYN25"/>
    <mergeCell ref="JYO25:JYR25"/>
    <mergeCell ref="JYS25:JYV25"/>
    <mergeCell ref="JYW25:JYZ25"/>
    <mergeCell ref="KDQ25:KDT25"/>
    <mergeCell ref="KDU25:KDX25"/>
    <mergeCell ref="KDY25:KEB25"/>
    <mergeCell ref="KEC25:KEF25"/>
    <mergeCell ref="KEG25:KEJ25"/>
    <mergeCell ref="KCW25:KCZ25"/>
    <mergeCell ref="KDA25:KDD25"/>
    <mergeCell ref="KDE25:KDH25"/>
    <mergeCell ref="KDI25:KDL25"/>
    <mergeCell ref="KDM25:KDP25"/>
    <mergeCell ref="KCC25:KCF25"/>
    <mergeCell ref="KCG25:KCJ25"/>
    <mergeCell ref="KCK25:KCN25"/>
    <mergeCell ref="KCO25:KCR25"/>
    <mergeCell ref="KCS25:KCV25"/>
    <mergeCell ref="KBI25:KBL25"/>
    <mergeCell ref="KBM25:KBP25"/>
    <mergeCell ref="KBQ25:KBT25"/>
    <mergeCell ref="KBU25:KBX25"/>
    <mergeCell ref="KBY25:KCB25"/>
    <mergeCell ref="KGS25:KGV25"/>
    <mergeCell ref="KGW25:KGZ25"/>
    <mergeCell ref="KHA25:KHD25"/>
    <mergeCell ref="KHE25:KHH25"/>
    <mergeCell ref="KHI25:KHL25"/>
    <mergeCell ref="KFY25:KGB25"/>
    <mergeCell ref="KGC25:KGF25"/>
    <mergeCell ref="KGG25:KGJ25"/>
    <mergeCell ref="KGK25:KGN25"/>
    <mergeCell ref="KGO25:KGR25"/>
    <mergeCell ref="KFE25:KFH25"/>
    <mergeCell ref="KFI25:KFL25"/>
    <mergeCell ref="KFM25:KFP25"/>
    <mergeCell ref="KFQ25:KFT25"/>
    <mergeCell ref="KFU25:KFX25"/>
    <mergeCell ref="KEK25:KEN25"/>
    <mergeCell ref="KEO25:KER25"/>
    <mergeCell ref="KES25:KEV25"/>
    <mergeCell ref="KEW25:KEZ25"/>
    <mergeCell ref="KFA25:KFD25"/>
    <mergeCell ref="KJU25:KJX25"/>
    <mergeCell ref="KJY25:KKB25"/>
    <mergeCell ref="KKC25:KKF25"/>
    <mergeCell ref="KKG25:KKJ25"/>
    <mergeCell ref="KKK25:KKN25"/>
    <mergeCell ref="KJA25:KJD25"/>
    <mergeCell ref="KJE25:KJH25"/>
    <mergeCell ref="KJI25:KJL25"/>
    <mergeCell ref="KJM25:KJP25"/>
    <mergeCell ref="KJQ25:KJT25"/>
    <mergeCell ref="KIG25:KIJ25"/>
    <mergeCell ref="KIK25:KIN25"/>
    <mergeCell ref="KIO25:KIR25"/>
    <mergeCell ref="KIS25:KIV25"/>
    <mergeCell ref="KIW25:KIZ25"/>
    <mergeCell ref="KHM25:KHP25"/>
    <mergeCell ref="KHQ25:KHT25"/>
    <mergeCell ref="KHU25:KHX25"/>
    <mergeCell ref="KHY25:KIB25"/>
    <mergeCell ref="KIC25:KIF25"/>
    <mergeCell ref="KMW25:KMZ25"/>
    <mergeCell ref="KNA25:KND25"/>
    <mergeCell ref="KNE25:KNH25"/>
    <mergeCell ref="KNI25:KNL25"/>
    <mergeCell ref="KNM25:KNP25"/>
    <mergeCell ref="KMC25:KMF25"/>
    <mergeCell ref="KMG25:KMJ25"/>
    <mergeCell ref="KMK25:KMN25"/>
    <mergeCell ref="KMO25:KMR25"/>
    <mergeCell ref="KMS25:KMV25"/>
    <mergeCell ref="KLI25:KLL25"/>
    <mergeCell ref="KLM25:KLP25"/>
    <mergeCell ref="KLQ25:KLT25"/>
    <mergeCell ref="KLU25:KLX25"/>
    <mergeCell ref="KLY25:KMB25"/>
    <mergeCell ref="KKO25:KKR25"/>
    <mergeCell ref="KKS25:KKV25"/>
    <mergeCell ref="KKW25:KKZ25"/>
    <mergeCell ref="KLA25:KLD25"/>
    <mergeCell ref="KLE25:KLH25"/>
    <mergeCell ref="KPY25:KQB25"/>
    <mergeCell ref="KQC25:KQF25"/>
    <mergeCell ref="KQG25:KQJ25"/>
    <mergeCell ref="KQK25:KQN25"/>
    <mergeCell ref="KQO25:KQR25"/>
    <mergeCell ref="KPE25:KPH25"/>
    <mergeCell ref="KPI25:KPL25"/>
    <mergeCell ref="KPM25:KPP25"/>
    <mergeCell ref="KPQ25:KPT25"/>
    <mergeCell ref="KPU25:KPX25"/>
    <mergeCell ref="KOK25:KON25"/>
    <mergeCell ref="KOO25:KOR25"/>
    <mergeCell ref="KOS25:KOV25"/>
    <mergeCell ref="KOW25:KOZ25"/>
    <mergeCell ref="KPA25:KPD25"/>
    <mergeCell ref="KNQ25:KNT25"/>
    <mergeCell ref="KNU25:KNX25"/>
    <mergeCell ref="KNY25:KOB25"/>
    <mergeCell ref="KOC25:KOF25"/>
    <mergeCell ref="KOG25:KOJ25"/>
    <mergeCell ref="KTA25:KTD25"/>
    <mergeCell ref="KTE25:KTH25"/>
    <mergeCell ref="KTI25:KTL25"/>
    <mergeCell ref="KTM25:KTP25"/>
    <mergeCell ref="KTQ25:KTT25"/>
    <mergeCell ref="KSG25:KSJ25"/>
    <mergeCell ref="KSK25:KSN25"/>
    <mergeCell ref="KSO25:KSR25"/>
    <mergeCell ref="KSS25:KSV25"/>
    <mergeCell ref="KSW25:KSZ25"/>
    <mergeCell ref="KRM25:KRP25"/>
    <mergeCell ref="KRQ25:KRT25"/>
    <mergeCell ref="KRU25:KRX25"/>
    <mergeCell ref="KRY25:KSB25"/>
    <mergeCell ref="KSC25:KSF25"/>
    <mergeCell ref="KQS25:KQV25"/>
    <mergeCell ref="KQW25:KQZ25"/>
    <mergeCell ref="KRA25:KRD25"/>
    <mergeCell ref="KRE25:KRH25"/>
    <mergeCell ref="KRI25:KRL25"/>
    <mergeCell ref="KWC25:KWF25"/>
    <mergeCell ref="KWG25:KWJ25"/>
    <mergeCell ref="KWK25:KWN25"/>
    <mergeCell ref="KWO25:KWR25"/>
    <mergeCell ref="KWS25:KWV25"/>
    <mergeCell ref="KVI25:KVL25"/>
    <mergeCell ref="KVM25:KVP25"/>
    <mergeCell ref="KVQ25:KVT25"/>
    <mergeCell ref="KVU25:KVX25"/>
    <mergeCell ref="KVY25:KWB25"/>
    <mergeCell ref="KUO25:KUR25"/>
    <mergeCell ref="KUS25:KUV25"/>
    <mergeCell ref="KUW25:KUZ25"/>
    <mergeCell ref="KVA25:KVD25"/>
    <mergeCell ref="KVE25:KVH25"/>
    <mergeCell ref="KTU25:KTX25"/>
    <mergeCell ref="KTY25:KUB25"/>
    <mergeCell ref="KUC25:KUF25"/>
    <mergeCell ref="KUG25:KUJ25"/>
    <mergeCell ref="KUK25:KUN25"/>
    <mergeCell ref="KZE25:KZH25"/>
    <mergeCell ref="KZI25:KZL25"/>
    <mergeCell ref="KZM25:KZP25"/>
    <mergeCell ref="KZQ25:KZT25"/>
    <mergeCell ref="KZU25:KZX25"/>
    <mergeCell ref="KYK25:KYN25"/>
    <mergeCell ref="KYO25:KYR25"/>
    <mergeCell ref="KYS25:KYV25"/>
    <mergeCell ref="KYW25:KYZ25"/>
    <mergeCell ref="KZA25:KZD25"/>
    <mergeCell ref="KXQ25:KXT25"/>
    <mergeCell ref="KXU25:KXX25"/>
    <mergeCell ref="KXY25:KYB25"/>
    <mergeCell ref="KYC25:KYF25"/>
    <mergeCell ref="KYG25:KYJ25"/>
    <mergeCell ref="KWW25:KWZ25"/>
    <mergeCell ref="KXA25:KXD25"/>
    <mergeCell ref="KXE25:KXH25"/>
    <mergeCell ref="KXI25:KXL25"/>
    <mergeCell ref="KXM25:KXP25"/>
    <mergeCell ref="LCG25:LCJ25"/>
    <mergeCell ref="LCK25:LCN25"/>
    <mergeCell ref="LCO25:LCR25"/>
    <mergeCell ref="LCS25:LCV25"/>
    <mergeCell ref="LCW25:LCZ25"/>
    <mergeCell ref="LBM25:LBP25"/>
    <mergeCell ref="LBQ25:LBT25"/>
    <mergeCell ref="LBU25:LBX25"/>
    <mergeCell ref="LBY25:LCB25"/>
    <mergeCell ref="LCC25:LCF25"/>
    <mergeCell ref="LAS25:LAV25"/>
    <mergeCell ref="LAW25:LAZ25"/>
    <mergeCell ref="LBA25:LBD25"/>
    <mergeCell ref="LBE25:LBH25"/>
    <mergeCell ref="LBI25:LBL25"/>
    <mergeCell ref="KZY25:LAB25"/>
    <mergeCell ref="LAC25:LAF25"/>
    <mergeCell ref="LAG25:LAJ25"/>
    <mergeCell ref="LAK25:LAN25"/>
    <mergeCell ref="LAO25:LAR25"/>
    <mergeCell ref="LFI25:LFL25"/>
    <mergeCell ref="LFM25:LFP25"/>
    <mergeCell ref="LFQ25:LFT25"/>
    <mergeCell ref="LFU25:LFX25"/>
    <mergeCell ref="LFY25:LGB25"/>
    <mergeCell ref="LEO25:LER25"/>
    <mergeCell ref="LES25:LEV25"/>
    <mergeCell ref="LEW25:LEZ25"/>
    <mergeCell ref="LFA25:LFD25"/>
    <mergeCell ref="LFE25:LFH25"/>
    <mergeCell ref="LDU25:LDX25"/>
    <mergeCell ref="LDY25:LEB25"/>
    <mergeCell ref="LEC25:LEF25"/>
    <mergeCell ref="LEG25:LEJ25"/>
    <mergeCell ref="LEK25:LEN25"/>
    <mergeCell ref="LDA25:LDD25"/>
    <mergeCell ref="LDE25:LDH25"/>
    <mergeCell ref="LDI25:LDL25"/>
    <mergeCell ref="LDM25:LDP25"/>
    <mergeCell ref="LDQ25:LDT25"/>
    <mergeCell ref="LIK25:LIN25"/>
    <mergeCell ref="LIO25:LIR25"/>
    <mergeCell ref="LIS25:LIV25"/>
    <mergeCell ref="LIW25:LIZ25"/>
    <mergeCell ref="LJA25:LJD25"/>
    <mergeCell ref="LHQ25:LHT25"/>
    <mergeCell ref="LHU25:LHX25"/>
    <mergeCell ref="LHY25:LIB25"/>
    <mergeCell ref="LIC25:LIF25"/>
    <mergeCell ref="LIG25:LIJ25"/>
    <mergeCell ref="LGW25:LGZ25"/>
    <mergeCell ref="LHA25:LHD25"/>
    <mergeCell ref="LHE25:LHH25"/>
    <mergeCell ref="LHI25:LHL25"/>
    <mergeCell ref="LHM25:LHP25"/>
    <mergeCell ref="LGC25:LGF25"/>
    <mergeCell ref="LGG25:LGJ25"/>
    <mergeCell ref="LGK25:LGN25"/>
    <mergeCell ref="LGO25:LGR25"/>
    <mergeCell ref="LGS25:LGV25"/>
    <mergeCell ref="LLM25:LLP25"/>
    <mergeCell ref="LLQ25:LLT25"/>
    <mergeCell ref="LLU25:LLX25"/>
    <mergeCell ref="LLY25:LMB25"/>
    <mergeCell ref="LMC25:LMF25"/>
    <mergeCell ref="LKS25:LKV25"/>
    <mergeCell ref="LKW25:LKZ25"/>
    <mergeCell ref="LLA25:LLD25"/>
    <mergeCell ref="LLE25:LLH25"/>
    <mergeCell ref="LLI25:LLL25"/>
    <mergeCell ref="LJY25:LKB25"/>
    <mergeCell ref="LKC25:LKF25"/>
    <mergeCell ref="LKG25:LKJ25"/>
    <mergeCell ref="LKK25:LKN25"/>
    <mergeCell ref="LKO25:LKR25"/>
    <mergeCell ref="LJE25:LJH25"/>
    <mergeCell ref="LJI25:LJL25"/>
    <mergeCell ref="LJM25:LJP25"/>
    <mergeCell ref="LJQ25:LJT25"/>
    <mergeCell ref="LJU25:LJX25"/>
    <mergeCell ref="LOO25:LOR25"/>
    <mergeCell ref="LOS25:LOV25"/>
    <mergeCell ref="LOW25:LOZ25"/>
    <mergeCell ref="LPA25:LPD25"/>
    <mergeCell ref="LPE25:LPH25"/>
    <mergeCell ref="LNU25:LNX25"/>
    <mergeCell ref="LNY25:LOB25"/>
    <mergeCell ref="LOC25:LOF25"/>
    <mergeCell ref="LOG25:LOJ25"/>
    <mergeCell ref="LOK25:LON25"/>
    <mergeCell ref="LNA25:LND25"/>
    <mergeCell ref="LNE25:LNH25"/>
    <mergeCell ref="LNI25:LNL25"/>
    <mergeCell ref="LNM25:LNP25"/>
    <mergeCell ref="LNQ25:LNT25"/>
    <mergeCell ref="LMG25:LMJ25"/>
    <mergeCell ref="LMK25:LMN25"/>
    <mergeCell ref="LMO25:LMR25"/>
    <mergeCell ref="LMS25:LMV25"/>
    <mergeCell ref="LMW25:LMZ25"/>
    <mergeCell ref="LRQ25:LRT25"/>
    <mergeCell ref="LRU25:LRX25"/>
    <mergeCell ref="LRY25:LSB25"/>
    <mergeCell ref="LSC25:LSF25"/>
    <mergeCell ref="LSG25:LSJ25"/>
    <mergeCell ref="LQW25:LQZ25"/>
    <mergeCell ref="LRA25:LRD25"/>
    <mergeCell ref="LRE25:LRH25"/>
    <mergeCell ref="LRI25:LRL25"/>
    <mergeCell ref="LRM25:LRP25"/>
    <mergeCell ref="LQC25:LQF25"/>
    <mergeCell ref="LQG25:LQJ25"/>
    <mergeCell ref="LQK25:LQN25"/>
    <mergeCell ref="LQO25:LQR25"/>
    <mergeCell ref="LQS25:LQV25"/>
    <mergeCell ref="LPI25:LPL25"/>
    <mergeCell ref="LPM25:LPP25"/>
    <mergeCell ref="LPQ25:LPT25"/>
    <mergeCell ref="LPU25:LPX25"/>
    <mergeCell ref="LPY25:LQB25"/>
    <mergeCell ref="LUS25:LUV25"/>
    <mergeCell ref="LUW25:LUZ25"/>
    <mergeCell ref="LVA25:LVD25"/>
    <mergeCell ref="LVE25:LVH25"/>
    <mergeCell ref="LVI25:LVL25"/>
    <mergeCell ref="LTY25:LUB25"/>
    <mergeCell ref="LUC25:LUF25"/>
    <mergeCell ref="LUG25:LUJ25"/>
    <mergeCell ref="LUK25:LUN25"/>
    <mergeCell ref="LUO25:LUR25"/>
    <mergeCell ref="LTE25:LTH25"/>
    <mergeCell ref="LTI25:LTL25"/>
    <mergeCell ref="LTM25:LTP25"/>
    <mergeCell ref="LTQ25:LTT25"/>
    <mergeCell ref="LTU25:LTX25"/>
    <mergeCell ref="LSK25:LSN25"/>
    <mergeCell ref="LSO25:LSR25"/>
    <mergeCell ref="LSS25:LSV25"/>
    <mergeCell ref="LSW25:LSZ25"/>
    <mergeCell ref="LTA25:LTD25"/>
    <mergeCell ref="LXU25:LXX25"/>
    <mergeCell ref="LXY25:LYB25"/>
    <mergeCell ref="LYC25:LYF25"/>
    <mergeCell ref="LYG25:LYJ25"/>
    <mergeCell ref="LYK25:LYN25"/>
    <mergeCell ref="LXA25:LXD25"/>
    <mergeCell ref="LXE25:LXH25"/>
    <mergeCell ref="LXI25:LXL25"/>
    <mergeCell ref="LXM25:LXP25"/>
    <mergeCell ref="LXQ25:LXT25"/>
    <mergeCell ref="LWG25:LWJ25"/>
    <mergeCell ref="LWK25:LWN25"/>
    <mergeCell ref="LWO25:LWR25"/>
    <mergeCell ref="LWS25:LWV25"/>
    <mergeCell ref="LWW25:LWZ25"/>
    <mergeCell ref="LVM25:LVP25"/>
    <mergeCell ref="LVQ25:LVT25"/>
    <mergeCell ref="LVU25:LVX25"/>
    <mergeCell ref="LVY25:LWB25"/>
    <mergeCell ref="LWC25:LWF25"/>
    <mergeCell ref="MAW25:MAZ25"/>
    <mergeCell ref="MBA25:MBD25"/>
    <mergeCell ref="MBE25:MBH25"/>
    <mergeCell ref="MBI25:MBL25"/>
    <mergeCell ref="MBM25:MBP25"/>
    <mergeCell ref="MAC25:MAF25"/>
    <mergeCell ref="MAG25:MAJ25"/>
    <mergeCell ref="MAK25:MAN25"/>
    <mergeCell ref="MAO25:MAR25"/>
    <mergeCell ref="MAS25:MAV25"/>
    <mergeCell ref="LZI25:LZL25"/>
    <mergeCell ref="LZM25:LZP25"/>
    <mergeCell ref="LZQ25:LZT25"/>
    <mergeCell ref="LZU25:LZX25"/>
    <mergeCell ref="LZY25:MAB25"/>
    <mergeCell ref="LYO25:LYR25"/>
    <mergeCell ref="LYS25:LYV25"/>
    <mergeCell ref="LYW25:LYZ25"/>
    <mergeCell ref="LZA25:LZD25"/>
    <mergeCell ref="LZE25:LZH25"/>
    <mergeCell ref="MDY25:MEB25"/>
    <mergeCell ref="MEC25:MEF25"/>
    <mergeCell ref="MEG25:MEJ25"/>
    <mergeCell ref="MEK25:MEN25"/>
    <mergeCell ref="MEO25:MER25"/>
    <mergeCell ref="MDE25:MDH25"/>
    <mergeCell ref="MDI25:MDL25"/>
    <mergeCell ref="MDM25:MDP25"/>
    <mergeCell ref="MDQ25:MDT25"/>
    <mergeCell ref="MDU25:MDX25"/>
    <mergeCell ref="MCK25:MCN25"/>
    <mergeCell ref="MCO25:MCR25"/>
    <mergeCell ref="MCS25:MCV25"/>
    <mergeCell ref="MCW25:MCZ25"/>
    <mergeCell ref="MDA25:MDD25"/>
    <mergeCell ref="MBQ25:MBT25"/>
    <mergeCell ref="MBU25:MBX25"/>
    <mergeCell ref="MBY25:MCB25"/>
    <mergeCell ref="MCC25:MCF25"/>
    <mergeCell ref="MCG25:MCJ25"/>
    <mergeCell ref="MHA25:MHD25"/>
    <mergeCell ref="MHE25:MHH25"/>
    <mergeCell ref="MHI25:MHL25"/>
    <mergeCell ref="MHM25:MHP25"/>
    <mergeCell ref="MHQ25:MHT25"/>
    <mergeCell ref="MGG25:MGJ25"/>
    <mergeCell ref="MGK25:MGN25"/>
    <mergeCell ref="MGO25:MGR25"/>
    <mergeCell ref="MGS25:MGV25"/>
    <mergeCell ref="MGW25:MGZ25"/>
    <mergeCell ref="MFM25:MFP25"/>
    <mergeCell ref="MFQ25:MFT25"/>
    <mergeCell ref="MFU25:MFX25"/>
    <mergeCell ref="MFY25:MGB25"/>
    <mergeCell ref="MGC25:MGF25"/>
    <mergeCell ref="MES25:MEV25"/>
    <mergeCell ref="MEW25:MEZ25"/>
    <mergeCell ref="MFA25:MFD25"/>
    <mergeCell ref="MFE25:MFH25"/>
    <mergeCell ref="MFI25:MFL25"/>
    <mergeCell ref="MKC25:MKF25"/>
    <mergeCell ref="MKG25:MKJ25"/>
    <mergeCell ref="MKK25:MKN25"/>
    <mergeCell ref="MKO25:MKR25"/>
    <mergeCell ref="MKS25:MKV25"/>
    <mergeCell ref="MJI25:MJL25"/>
    <mergeCell ref="MJM25:MJP25"/>
    <mergeCell ref="MJQ25:MJT25"/>
    <mergeCell ref="MJU25:MJX25"/>
    <mergeCell ref="MJY25:MKB25"/>
    <mergeCell ref="MIO25:MIR25"/>
    <mergeCell ref="MIS25:MIV25"/>
    <mergeCell ref="MIW25:MIZ25"/>
    <mergeCell ref="MJA25:MJD25"/>
    <mergeCell ref="MJE25:MJH25"/>
    <mergeCell ref="MHU25:MHX25"/>
    <mergeCell ref="MHY25:MIB25"/>
    <mergeCell ref="MIC25:MIF25"/>
    <mergeCell ref="MIG25:MIJ25"/>
    <mergeCell ref="MIK25:MIN25"/>
    <mergeCell ref="MNE25:MNH25"/>
    <mergeCell ref="MNI25:MNL25"/>
    <mergeCell ref="MNM25:MNP25"/>
    <mergeCell ref="MNQ25:MNT25"/>
    <mergeCell ref="MNU25:MNX25"/>
    <mergeCell ref="MMK25:MMN25"/>
    <mergeCell ref="MMO25:MMR25"/>
    <mergeCell ref="MMS25:MMV25"/>
    <mergeCell ref="MMW25:MMZ25"/>
    <mergeCell ref="MNA25:MND25"/>
    <mergeCell ref="MLQ25:MLT25"/>
    <mergeCell ref="MLU25:MLX25"/>
    <mergeCell ref="MLY25:MMB25"/>
    <mergeCell ref="MMC25:MMF25"/>
    <mergeCell ref="MMG25:MMJ25"/>
    <mergeCell ref="MKW25:MKZ25"/>
    <mergeCell ref="MLA25:MLD25"/>
    <mergeCell ref="MLE25:MLH25"/>
    <mergeCell ref="MLI25:MLL25"/>
    <mergeCell ref="MLM25:MLP25"/>
    <mergeCell ref="MQG25:MQJ25"/>
    <mergeCell ref="MQK25:MQN25"/>
    <mergeCell ref="MQO25:MQR25"/>
    <mergeCell ref="MQS25:MQV25"/>
    <mergeCell ref="MQW25:MQZ25"/>
    <mergeCell ref="MPM25:MPP25"/>
    <mergeCell ref="MPQ25:MPT25"/>
    <mergeCell ref="MPU25:MPX25"/>
    <mergeCell ref="MPY25:MQB25"/>
    <mergeCell ref="MQC25:MQF25"/>
    <mergeCell ref="MOS25:MOV25"/>
    <mergeCell ref="MOW25:MOZ25"/>
    <mergeCell ref="MPA25:MPD25"/>
    <mergeCell ref="MPE25:MPH25"/>
    <mergeCell ref="MPI25:MPL25"/>
    <mergeCell ref="MNY25:MOB25"/>
    <mergeCell ref="MOC25:MOF25"/>
    <mergeCell ref="MOG25:MOJ25"/>
    <mergeCell ref="MOK25:MON25"/>
    <mergeCell ref="MOO25:MOR25"/>
    <mergeCell ref="MTI25:MTL25"/>
    <mergeCell ref="MTM25:MTP25"/>
    <mergeCell ref="MTQ25:MTT25"/>
    <mergeCell ref="MTU25:MTX25"/>
    <mergeCell ref="MTY25:MUB25"/>
    <mergeCell ref="MSO25:MSR25"/>
    <mergeCell ref="MSS25:MSV25"/>
    <mergeCell ref="MSW25:MSZ25"/>
    <mergeCell ref="MTA25:MTD25"/>
    <mergeCell ref="MTE25:MTH25"/>
    <mergeCell ref="MRU25:MRX25"/>
    <mergeCell ref="MRY25:MSB25"/>
    <mergeCell ref="MSC25:MSF25"/>
    <mergeCell ref="MSG25:MSJ25"/>
    <mergeCell ref="MSK25:MSN25"/>
    <mergeCell ref="MRA25:MRD25"/>
    <mergeCell ref="MRE25:MRH25"/>
    <mergeCell ref="MRI25:MRL25"/>
    <mergeCell ref="MRM25:MRP25"/>
    <mergeCell ref="MRQ25:MRT25"/>
    <mergeCell ref="MWK25:MWN25"/>
    <mergeCell ref="MWO25:MWR25"/>
    <mergeCell ref="MWS25:MWV25"/>
    <mergeCell ref="MWW25:MWZ25"/>
    <mergeCell ref="MXA25:MXD25"/>
    <mergeCell ref="MVQ25:MVT25"/>
    <mergeCell ref="MVU25:MVX25"/>
    <mergeCell ref="MVY25:MWB25"/>
    <mergeCell ref="MWC25:MWF25"/>
    <mergeCell ref="MWG25:MWJ25"/>
    <mergeCell ref="MUW25:MUZ25"/>
    <mergeCell ref="MVA25:MVD25"/>
    <mergeCell ref="MVE25:MVH25"/>
    <mergeCell ref="MVI25:MVL25"/>
    <mergeCell ref="MVM25:MVP25"/>
    <mergeCell ref="MUC25:MUF25"/>
    <mergeCell ref="MUG25:MUJ25"/>
    <mergeCell ref="MUK25:MUN25"/>
    <mergeCell ref="MUO25:MUR25"/>
    <mergeCell ref="MUS25:MUV25"/>
    <mergeCell ref="MZM25:MZP25"/>
    <mergeCell ref="MZQ25:MZT25"/>
    <mergeCell ref="MZU25:MZX25"/>
    <mergeCell ref="MZY25:NAB25"/>
    <mergeCell ref="NAC25:NAF25"/>
    <mergeCell ref="MYS25:MYV25"/>
    <mergeCell ref="MYW25:MYZ25"/>
    <mergeCell ref="MZA25:MZD25"/>
    <mergeCell ref="MZE25:MZH25"/>
    <mergeCell ref="MZI25:MZL25"/>
    <mergeCell ref="MXY25:MYB25"/>
    <mergeCell ref="MYC25:MYF25"/>
    <mergeCell ref="MYG25:MYJ25"/>
    <mergeCell ref="MYK25:MYN25"/>
    <mergeCell ref="MYO25:MYR25"/>
    <mergeCell ref="MXE25:MXH25"/>
    <mergeCell ref="MXI25:MXL25"/>
    <mergeCell ref="MXM25:MXP25"/>
    <mergeCell ref="MXQ25:MXT25"/>
    <mergeCell ref="MXU25:MXX25"/>
    <mergeCell ref="NCO25:NCR25"/>
    <mergeCell ref="NCS25:NCV25"/>
    <mergeCell ref="NCW25:NCZ25"/>
    <mergeCell ref="NDA25:NDD25"/>
    <mergeCell ref="NDE25:NDH25"/>
    <mergeCell ref="NBU25:NBX25"/>
    <mergeCell ref="NBY25:NCB25"/>
    <mergeCell ref="NCC25:NCF25"/>
    <mergeCell ref="NCG25:NCJ25"/>
    <mergeCell ref="NCK25:NCN25"/>
    <mergeCell ref="NBA25:NBD25"/>
    <mergeCell ref="NBE25:NBH25"/>
    <mergeCell ref="NBI25:NBL25"/>
    <mergeCell ref="NBM25:NBP25"/>
    <mergeCell ref="NBQ25:NBT25"/>
    <mergeCell ref="NAG25:NAJ25"/>
    <mergeCell ref="NAK25:NAN25"/>
    <mergeCell ref="NAO25:NAR25"/>
    <mergeCell ref="NAS25:NAV25"/>
    <mergeCell ref="NAW25:NAZ25"/>
    <mergeCell ref="NFQ25:NFT25"/>
    <mergeCell ref="NFU25:NFX25"/>
    <mergeCell ref="NFY25:NGB25"/>
    <mergeCell ref="NGC25:NGF25"/>
    <mergeCell ref="NGG25:NGJ25"/>
    <mergeCell ref="NEW25:NEZ25"/>
    <mergeCell ref="NFA25:NFD25"/>
    <mergeCell ref="NFE25:NFH25"/>
    <mergeCell ref="NFI25:NFL25"/>
    <mergeCell ref="NFM25:NFP25"/>
    <mergeCell ref="NEC25:NEF25"/>
    <mergeCell ref="NEG25:NEJ25"/>
    <mergeCell ref="NEK25:NEN25"/>
    <mergeCell ref="NEO25:NER25"/>
    <mergeCell ref="NES25:NEV25"/>
    <mergeCell ref="NDI25:NDL25"/>
    <mergeCell ref="NDM25:NDP25"/>
    <mergeCell ref="NDQ25:NDT25"/>
    <mergeCell ref="NDU25:NDX25"/>
    <mergeCell ref="NDY25:NEB25"/>
    <mergeCell ref="NIS25:NIV25"/>
    <mergeCell ref="NIW25:NIZ25"/>
    <mergeCell ref="NJA25:NJD25"/>
    <mergeCell ref="NJE25:NJH25"/>
    <mergeCell ref="NJI25:NJL25"/>
    <mergeCell ref="NHY25:NIB25"/>
    <mergeCell ref="NIC25:NIF25"/>
    <mergeCell ref="NIG25:NIJ25"/>
    <mergeCell ref="NIK25:NIN25"/>
    <mergeCell ref="NIO25:NIR25"/>
    <mergeCell ref="NHE25:NHH25"/>
    <mergeCell ref="NHI25:NHL25"/>
    <mergeCell ref="NHM25:NHP25"/>
    <mergeCell ref="NHQ25:NHT25"/>
    <mergeCell ref="NHU25:NHX25"/>
    <mergeCell ref="NGK25:NGN25"/>
    <mergeCell ref="NGO25:NGR25"/>
    <mergeCell ref="NGS25:NGV25"/>
    <mergeCell ref="NGW25:NGZ25"/>
    <mergeCell ref="NHA25:NHD25"/>
    <mergeCell ref="NLU25:NLX25"/>
    <mergeCell ref="NLY25:NMB25"/>
    <mergeCell ref="NMC25:NMF25"/>
    <mergeCell ref="NMG25:NMJ25"/>
    <mergeCell ref="NMK25:NMN25"/>
    <mergeCell ref="NLA25:NLD25"/>
    <mergeCell ref="NLE25:NLH25"/>
    <mergeCell ref="NLI25:NLL25"/>
    <mergeCell ref="NLM25:NLP25"/>
    <mergeCell ref="NLQ25:NLT25"/>
    <mergeCell ref="NKG25:NKJ25"/>
    <mergeCell ref="NKK25:NKN25"/>
    <mergeCell ref="NKO25:NKR25"/>
    <mergeCell ref="NKS25:NKV25"/>
    <mergeCell ref="NKW25:NKZ25"/>
    <mergeCell ref="NJM25:NJP25"/>
    <mergeCell ref="NJQ25:NJT25"/>
    <mergeCell ref="NJU25:NJX25"/>
    <mergeCell ref="NJY25:NKB25"/>
    <mergeCell ref="NKC25:NKF25"/>
    <mergeCell ref="NOW25:NOZ25"/>
    <mergeCell ref="NPA25:NPD25"/>
    <mergeCell ref="NPE25:NPH25"/>
    <mergeCell ref="NPI25:NPL25"/>
    <mergeCell ref="NPM25:NPP25"/>
    <mergeCell ref="NOC25:NOF25"/>
    <mergeCell ref="NOG25:NOJ25"/>
    <mergeCell ref="NOK25:NON25"/>
    <mergeCell ref="NOO25:NOR25"/>
    <mergeCell ref="NOS25:NOV25"/>
    <mergeCell ref="NNI25:NNL25"/>
    <mergeCell ref="NNM25:NNP25"/>
    <mergeCell ref="NNQ25:NNT25"/>
    <mergeCell ref="NNU25:NNX25"/>
    <mergeCell ref="NNY25:NOB25"/>
    <mergeCell ref="NMO25:NMR25"/>
    <mergeCell ref="NMS25:NMV25"/>
    <mergeCell ref="NMW25:NMZ25"/>
    <mergeCell ref="NNA25:NND25"/>
    <mergeCell ref="NNE25:NNH25"/>
    <mergeCell ref="NRY25:NSB25"/>
    <mergeCell ref="NSC25:NSF25"/>
    <mergeCell ref="NSG25:NSJ25"/>
    <mergeCell ref="NSK25:NSN25"/>
    <mergeCell ref="NSO25:NSR25"/>
    <mergeCell ref="NRE25:NRH25"/>
    <mergeCell ref="NRI25:NRL25"/>
    <mergeCell ref="NRM25:NRP25"/>
    <mergeCell ref="NRQ25:NRT25"/>
    <mergeCell ref="NRU25:NRX25"/>
    <mergeCell ref="NQK25:NQN25"/>
    <mergeCell ref="NQO25:NQR25"/>
    <mergeCell ref="NQS25:NQV25"/>
    <mergeCell ref="NQW25:NQZ25"/>
    <mergeCell ref="NRA25:NRD25"/>
    <mergeCell ref="NPQ25:NPT25"/>
    <mergeCell ref="NPU25:NPX25"/>
    <mergeCell ref="NPY25:NQB25"/>
    <mergeCell ref="NQC25:NQF25"/>
    <mergeCell ref="NQG25:NQJ25"/>
    <mergeCell ref="NVA25:NVD25"/>
    <mergeCell ref="NVE25:NVH25"/>
    <mergeCell ref="NVI25:NVL25"/>
    <mergeCell ref="NVM25:NVP25"/>
    <mergeCell ref="NVQ25:NVT25"/>
    <mergeCell ref="NUG25:NUJ25"/>
    <mergeCell ref="NUK25:NUN25"/>
    <mergeCell ref="NUO25:NUR25"/>
    <mergeCell ref="NUS25:NUV25"/>
    <mergeCell ref="NUW25:NUZ25"/>
    <mergeCell ref="NTM25:NTP25"/>
    <mergeCell ref="NTQ25:NTT25"/>
    <mergeCell ref="NTU25:NTX25"/>
    <mergeCell ref="NTY25:NUB25"/>
    <mergeCell ref="NUC25:NUF25"/>
    <mergeCell ref="NSS25:NSV25"/>
    <mergeCell ref="NSW25:NSZ25"/>
    <mergeCell ref="NTA25:NTD25"/>
    <mergeCell ref="NTE25:NTH25"/>
    <mergeCell ref="NTI25:NTL25"/>
    <mergeCell ref="NYC25:NYF25"/>
    <mergeCell ref="NYG25:NYJ25"/>
    <mergeCell ref="NYK25:NYN25"/>
    <mergeCell ref="NYO25:NYR25"/>
    <mergeCell ref="NYS25:NYV25"/>
    <mergeCell ref="NXI25:NXL25"/>
    <mergeCell ref="NXM25:NXP25"/>
    <mergeCell ref="NXQ25:NXT25"/>
    <mergeCell ref="NXU25:NXX25"/>
    <mergeCell ref="NXY25:NYB25"/>
    <mergeCell ref="NWO25:NWR25"/>
    <mergeCell ref="NWS25:NWV25"/>
    <mergeCell ref="NWW25:NWZ25"/>
    <mergeCell ref="NXA25:NXD25"/>
    <mergeCell ref="NXE25:NXH25"/>
    <mergeCell ref="NVU25:NVX25"/>
    <mergeCell ref="NVY25:NWB25"/>
    <mergeCell ref="NWC25:NWF25"/>
    <mergeCell ref="NWG25:NWJ25"/>
    <mergeCell ref="NWK25:NWN25"/>
    <mergeCell ref="OBE25:OBH25"/>
    <mergeCell ref="OBI25:OBL25"/>
    <mergeCell ref="OBM25:OBP25"/>
    <mergeCell ref="OBQ25:OBT25"/>
    <mergeCell ref="OBU25:OBX25"/>
    <mergeCell ref="OAK25:OAN25"/>
    <mergeCell ref="OAO25:OAR25"/>
    <mergeCell ref="OAS25:OAV25"/>
    <mergeCell ref="OAW25:OAZ25"/>
    <mergeCell ref="OBA25:OBD25"/>
    <mergeCell ref="NZQ25:NZT25"/>
    <mergeCell ref="NZU25:NZX25"/>
    <mergeCell ref="NZY25:OAB25"/>
    <mergeCell ref="OAC25:OAF25"/>
    <mergeCell ref="OAG25:OAJ25"/>
    <mergeCell ref="NYW25:NYZ25"/>
    <mergeCell ref="NZA25:NZD25"/>
    <mergeCell ref="NZE25:NZH25"/>
    <mergeCell ref="NZI25:NZL25"/>
    <mergeCell ref="NZM25:NZP25"/>
    <mergeCell ref="OEG25:OEJ25"/>
    <mergeCell ref="OEK25:OEN25"/>
    <mergeCell ref="OEO25:OER25"/>
    <mergeCell ref="OES25:OEV25"/>
    <mergeCell ref="OEW25:OEZ25"/>
    <mergeCell ref="ODM25:ODP25"/>
    <mergeCell ref="ODQ25:ODT25"/>
    <mergeCell ref="ODU25:ODX25"/>
    <mergeCell ref="ODY25:OEB25"/>
    <mergeCell ref="OEC25:OEF25"/>
    <mergeCell ref="OCS25:OCV25"/>
    <mergeCell ref="OCW25:OCZ25"/>
    <mergeCell ref="ODA25:ODD25"/>
    <mergeCell ref="ODE25:ODH25"/>
    <mergeCell ref="ODI25:ODL25"/>
    <mergeCell ref="OBY25:OCB25"/>
    <mergeCell ref="OCC25:OCF25"/>
    <mergeCell ref="OCG25:OCJ25"/>
    <mergeCell ref="OCK25:OCN25"/>
    <mergeCell ref="OCO25:OCR25"/>
    <mergeCell ref="OHI25:OHL25"/>
    <mergeCell ref="OHM25:OHP25"/>
    <mergeCell ref="OHQ25:OHT25"/>
    <mergeCell ref="OHU25:OHX25"/>
    <mergeCell ref="OHY25:OIB25"/>
    <mergeCell ref="OGO25:OGR25"/>
    <mergeCell ref="OGS25:OGV25"/>
    <mergeCell ref="OGW25:OGZ25"/>
    <mergeCell ref="OHA25:OHD25"/>
    <mergeCell ref="OHE25:OHH25"/>
    <mergeCell ref="OFU25:OFX25"/>
    <mergeCell ref="OFY25:OGB25"/>
    <mergeCell ref="OGC25:OGF25"/>
    <mergeCell ref="OGG25:OGJ25"/>
    <mergeCell ref="OGK25:OGN25"/>
    <mergeCell ref="OFA25:OFD25"/>
    <mergeCell ref="OFE25:OFH25"/>
    <mergeCell ref="OFI25:OFL25"/>
    <mergeCell ref="OFM25:OFP25"/>
    <mergeCell ref="OFQ25:OFT25"/>
    <mergeCell ref="OKK25:OKN25"/>
    <mergeCell ref="OKO25:OKR25"/>
    <mergeCell ref="OKS25:OKV25"/>
    <mergeCell ref="OKW25:OKZ25"/>
    <mergeCell ref="OLA25:OLD25"/>
    <mergeCell ref="OJQ25:OJT25"/>
    <mergeCell ref="OJU25:OJX25"/>
    <mergeCell ref="OJY25:OKB25"/>
    <mergeCell ref="OKC25:OKF25"/>
    <mergeCell ref="OKG25:OKJ25"/>
    <mergeCell ref="OIW25:OIZ25"/>
    <mergeCell ref="OJA25:OJD25"/>
    <mergeCell ref="OJE25:OJH25"/>
    <mergeCell ref="OJI25:OJL25"/>
    <mergeCell ref="OJM25:OJP25"/>
    <mergeCell ref="OIC25:OIF25"/>
    <mergeCell ref="OIG25:OIJ25"/>
    <mergeCell ref="OIK25:OIN25"/>
    <mergeCell ref="OIO25:OIR25"/>
    <mergeCell ref="OIS25:OIV25"/>
    <mergeCell ref="ONM25:ONP25"/>
    <mergeCell ref="ONQ25:ONT25"/>
    <mergeCell ref="ONU25:ONX25"/>
    <mergeCell ref="ONY25:OOB25"/>
    <mergeCell ref="OOC25:OOF25"/>
    <mergeCell ref="OMS25:OMV25"/>
    <mergeCell ref="OMW25:OMZ25"/>
    <mergeCell ref="ONA25:OND25"/>
    <mergeCell ref="ONE25:ONH25"/>
    <mergeCell ref="ONI25:ONL25"/>
    <mergeCell ref="OLY25:OMB25"/>
    <mergeCell ref="OMC25:OMF25"/>
    <mergeCell ref="OMG25:OMJ25"/>
    <mergeCell ref="OMK25:OMN25"/>
    <mergeCell ref="OMO25:OMR25"/>
    <mergeCell ref="OLE25:OLH25"/>
    <mergeCell ref="OLI25:OLL25"/>
    <mergeCell ref="OLM25:OLP25"/>
    <mergeCell ref="OLQ25:OLT25"/>
    <mergeCell ref="OLU25:OLX25"/>
    <mergeCell ref="OQO25:OQR25"/>
    <mergeCell ref="OQS25:OQV25"/>
    <mergeCell ref="OQW25:OQZ25"/>
    <mergeCell ref="ORA25:ORD25"/>
    <mergeCell ref="ORE25:ORH25"/>
    <mergeCell ref="OPU25:OPX25"/>
    <mergeCell ref="OPY25:OQB25"/>
    <mergeCell ref="OQC25:OQF25"/>
    <mergeCell ref="OQG25:OQJ25"/>
    <mergeCell ref="OQK25:OQN25"/>
    <mergeCell ref="OPA25:OPD25"/>
    <mergeCell ref="OPE25:OPH25"/>
    <mergeCell ref="OPI25:OPL25"/>
    <mergeCell ref="OPM25:OPP25"/>
    <mergeCell ref="OPQ25:OPT25"/>
    <mergeCell ref="OOG25:OOJ25"/>
    <mergeCell ref="OOK25:OON25"/>
    <mergeCell ref="OOO25:OOR25"/>
    <mergeCell ref="OOS25:OOV25"/>
    <mergeCell ref="OOW25:OOZ25"/>
    <mergeCell ref="OTQ25:OTT25"/>
    <mergeCell ref="OTU25:OTX25"/>
    <mergeCell ref="OTY25:OUB25"/>
    <mergeCell ref="OUC25:OUF25"/>
    <mergeCell ref="OUG25:OUJ25"/>
    <mergeCell ref="OSW25:OSZ25"/>
    <mergeCell ref="OTA25:OTD25"/>
    <mergeCell ref="OTE25:OTH25"/>
    <mergeCell ref="OTI25:OTL25"/>
    <mergeCell ref="OTM25:OTP25"/>
    <mergeCell ref="OSC25:OSF25"/>
    <mergeCell ref="OSG25:OSJ25"/>
    <mergeCell ref="OSK25:OSN25"/>
    <mergeCell ref="OSO25:OSR25"/>
    <mergeCell ref="OSS25:OSV25"/>
    <mergeCell ref="ORI25:ORL25"/>
    <mergeCell ref="ORM25:ORP25"/>
    <mergeCell ref="ORQ25:ORT25"/>
    <mergeCell ref="ORU25:ORX25"/>
    <mergeCell ref="ORY25:OSB25"/>
    <mergeCell ref="OWS25:OWV25"/>
    <mergeCell ref="OWW25:OWZ25"/>
    <mergeCell ref="OXA25:OXD25"/>
    <mergeCell ref="OXE25:OXH25"/>
    <mergeCell ref="OXI25:OXL25"/>
    <mergeCell ref="OVY25:OWB25"/>
    <mergeCell ref="OWC25:OWF25"/>
    <mergeCell ref="OWG25:OWJ25"/>
    <mergeCell ref="OWK25:OWN25"/>
    <mergeCell ref="OWO25:OWR25"/>
    <mergeCell ref="OVE25:OVH25"/>
    <mergeCell ref="OVI25:OVL25"/>
    <mergeCell ref="OVM25:OVP25"/>
    <mergeCell ref="OVQ25:OVT25"/>
    <mergeCell ref="OVU25:OVX25"/>
    <mergeCell ref="OUK25:OUN25"/>
    <mergeCell ref="OUO25:OUR25"/>
    <mergeCell ref="OUS25:OUV25"/>
    <mergeCell ref="OUW25:OUZ25"/>
    <mergeCell ref="OVA25:OVD25"/>
    <mergeCell ref="OZU25:OZX25"/>
    <mergeCell ref="OZY25:PAB25"/>
    <mergeCell ref="PAC25:PAF25"/>
    <mergeCell ref="PAG25:PAJ25"/>
    <mergeCell ref="PAK25:PAN25"/>
    <mergeCell ref="OZA25:OZD25"/>
    <mergeCell ref="OZE25:OZH25"/>
    <mergeCell ref="OZI25:OZL25"/>
    <mergeCell ref="OZM25:OZP25"/>
    <mergeCell ref="OZQ25:OZT25"/>
    <mergeCell ref="OYG25:OYJ25"/>
    <mergeCell ref="OYK25:OYN25"/>
    <mergeCell ref="OYO25:OYR25"/>
    <mergeCell ref="OYS25:OYV25"/>
    <mergeCell ref="OYW25:OYZ25"/>
    <mergeCell ref="OXM25:OXP25"/>
    <mergeCell ref="OXQ25:OXT25"/>
    <mergeCell ref="OXU25:OXX25"/>
    <mergeCell ref="OXY25:OYB25"/>
    <mergeCell ref="OYC25:OYF25"/>
    <mergeCell ref="PCW25:PCZ25"/>
    <mergeCell ref="PDA25:PDD25"/>
    <mergeCell ref="PDE25:PDH25"/>
    <mergeCell ref="PDI25:PDL25"/>
    <mergeCell ref="PDM25:PDP25"/>
    <mergeCell ref="PCC25:PCF25"/>
    <mergeCell ref="PCG25:PCJ25"/>
    <mergeCell ref="PCK25:PCN25"/>
    <mergeCell ref="PCO25:PCR25"/>
    <mergeCell ref="PCS25:PCV25"/>
    <mergeCell ref="PBI25:PBL25"/>
    <mergeCell ref="PBM25:PBP25"/>
    <mergeCell ref="PBQ25:PBT25"/>
    <mergeCell ref="PBU25:PBX25"/>
    <mergeCell ref="PBY25:PCB25"/>
    <mergeCell ref="PAO25:PAR25"/>
    <mergeCell ref="PAS25:PAV25"/>
    <mergeCell ref="PAW25:PAZ25"/>
    <mergeCell ref="PBA25:PBD25"/>
    <mergeCell ref="PBE25:PBH25"/>
    <mergeCell ref="PFY25:PGB25"/>
    <mergeCell ref="PGC25:PGF25"/>
    <mergeCell ref="PGG25:PGJ25"/>
    <mergeCell ref="PGK25:PGN25"/>
    <mergeCell ref="PGO25:PGR25"/>
    <mergeCell ref="PFE25:PFH25"/>
    <mergeCell ref="PFI25:PFL25"/>
    <mergeCell ref="PFM25:PFP25"/>
    <mergeCell ref="PFQ25:PFT25"/>
    <mergeCell ref="PFU25:PFX25"/>
    <mergeCell ref="PEK25:PEN25"/>
    <mergeCell ref="PEO25:PER25"/>
    <mergeCell ref="PES25:PEV25"/>
    <mergeCell ref="PEW25:PEZ25"/>
    <mergeCell ref="PFA25:PFD25"/>
    <mergeCell ref="PDQ25:PDT25"/>
    <mergeCell ref="PDU25:PDX25"/>
    <mergeCell ref="PDY25:PEB25"/>
    <mergeCell ref="PEC25:PEF25"/>
    <mergeCell ref="PEG25:PEJ25"/>
    <mergeCell ref="PJA25:PJD25"/>
    <mergeCell ref="PJE25:PJH25"/>
    <mergeCell ref="PJI25:PJL25"/>
    <mergeCell ref="PJM25:PJP25"/>
    <mergeCell ref="PJQ25:PJT25"/>
    <mergeCell ref="PIG25:PIJ25"/>
    <mergeCell ref="PIK25:PIN25"/>
    <mergeCell ref="PIO25:PIR25"/>
    <mergeCell ref="PIS25:PIV25"/>
    <mergeCell ref="PIW25:PIZ25"/>
    <mergeCell ref="PHM25:PHP25"/>
    <mergeCell ref="PHQ25:PHT25"/>
    <mergeCell ref="PHU25:PHX25"/>
    <mergeCell ref="PHY25:PIB25"/>
    <mergeCell ref="PIC25:PIF25"/>
    <mergeCell ref="PGS25:PGV25"/>
    <mergeCell ref="PGW25:PGZ25"/>
    <mergeCell ref="PHA25:PHD25"/>
    <mergeCell ref="PHE25:PHH25"/>
    <mergeCell ref="PHI25:PHL25"/>
    <mergeCell ref="PMC25:PMF25"/>
    <mergeCell ref="PMG25:PMJ25"/>
    <mergeCell ref="PMK25:PMN25"/>
    <mergeCell ref="PMO25:PMR25"/>
    <mergeCell ref="PMS25:PMV25"/>
    <mergeCell ref="PLI25:PLL25"/>
    <mergeCell ref="PLM25:PLP25"/>
    <mergeCell ref="PLQ25:PLT25"/>
    <mergeCell ref="PLU25:PLX25"/>
    <mergeCell ref="PLY25:PMB25"/>
    <mergeCell ref="PKO25:PKR25"/>
    <mergeCell ref="PKS25:PKV25"/>
    <mergeCell ref="PKW25:PKZ25"/>
    <mergeCell ref="PLA25:PLD25"/>
    <mergeCell ref="PLE25:PLH25"/>
    <mergeCell ref="PJU25:PJX25"/>
    <mergeCell ref="PJY25:PKB25"/>
    <mergeCell ref="PKC25:PKF25"/>
    <mergeCell ref="PKG25:PKJ25"/>
    <mergeCell ref="PKK25:PKN25"/>
    <mergeCell ref="PPE25:PPH25"/>
    <mergeCell ref="PPI25:PPL25"/>
    <mergeCell ref="PPM25:PPP25"/>
    <mergeCell ref="PPQ25:PPT25"/>
    <mergeCell ref="PPU25:PPX25"/>
    <mergeCell ref="POK25:PON25"/>
    <mergeCell ref="POO25:POR25"/>
    <mergeCell ref="POS25:POV25"/>
    <mergeCell ref="POW25:POZ25"/>
    <mergeCell ref="PPA25:PPD25"/>
    <mergeCell ref="PNQ25:PNT25"/>
    <mergeCell ref="PNU25:PNX25"/>
    <mergeCell ref="PNY25:POB25"/>
    <mergeCell ref="POC25:POF25"/>
    <mergeCell ref="POG25:POJ25"/>
    <mergeCell ref="PMW25:PMZ25"/>
    <mergeCell ref="PNA25:PND25"/>
    <mergeCell ref="PNE25:PNH25"/>
    <mergeCell ref="PNI25:PNL25"/>
    <mergeCell ref="PNM25:PNP25"/>
    <mergeCell ref="PSG25:PSJ25"/>
    <mergeCell ref="PSK25:PSN25"/>
    <mergeCell ref="PSO25:PSR25"/>
    <mergeCell ref="PSS25:PSV25"/>
    <mergeCell ref="PSW25:PSZ25"/>
    <mergeCell ref="PRM25:PRP25"/>
    <mergeCell ref="PRQ25:PRT25"/>
    <mergeCell ref="PRU25:PRX25"/>
    <mergeCell ref="PRY25:PSB25"/>
    <mergeCell ref="PSC25:PSF25"/>
    <mergeCell ref="PQS25:PQV25"/>
    <mergeCell ref="PQW25:PQZ25"/>
    <mergeCell ref="PRA25:PRD25"/>
    <mergeCell ref="PRE25:PRH25"/>
    <mergeCell ref="PRI25:PRL25"/>
    <mergeCell ref="PPY25:PQB25"/>
    <mergeCell ref="PQC25:PQF25"/>
    <mergeCell ref="PQG25:PQJ25"/>
    <mergeCell ref="PQK25:PQN25"/>
    <mergeCell ref="PQO25:PQR25"/>
    <mergeCell ref="PVI25:PVL25"/>
    <mergeCell ref="PVM25:PVP25"/>
    <mergeCell ref="PVQ25:PVT25"/>
    <mergeCell ref="PVU25:PVX25"/>
    <mergeCell ref="PVY25:PWB25"/>
    <mergeCell ref="PUO25:PUR25"/>
    <mergeCell ref="PUS25:PUV25"/>
    <mergeCell ref="PUW25:PUZ25"/>
    <mergeCell ref="PVA25:PVD25"/>
    <mergeCell ref="PVE25:PVH25"/>
    <mergeCell ref="PTU25:PTX25"/>
    <mergeCell ref="PTY25:PUB25"/>
    <mergeCell ref="PUC25:PUF25"/>
    <mergeCell ref="PUG25:PUJ25"/>
    <mergeCell ref="PUK25:PUN25"/>
    <mergeCell ref="PTA25:PTD25"/>
    <mergeCell ref="PTE25:PTH25"/>
    <mergeCell ref="PTI25:PTL25"/>
    <mergeCell ref="PTM25:PTP25"/>
    <mergeCell ref="PTQ25:PTT25"/>
    <mergeCell ref="PYK25:PYN25"/>
    <mergeCell ref="PYO25:PYR25"/>
    <mergeCell ref="PYS25:PYV25"/>
    <mergeCell ref="PYW25:PYZ25"/>
    <mergeCell ref="PZA25:PZD25"/>
    <mergeCell ref="PXQ25:PXT25"/>
    <mergeCell ref="PXU25:PXX25"/>
    <mergeCell ref="PXY25:PYB25"/>
    <mergeCell ref="PYC25:PYF25"/>
    <mergeCell ref="PYG25:PYJ25"/>
    <mergeCell ref="PWW25:PWZ25"/>
    <mergeCell ref="PXA25:PXD25"/>
    <mergeCell ref="PXE25:PXH25"/>
    <mergeCell ref="PXI25:PXL25"/>
    <mergeCell ref="PXM25:PXP25"/>
    <mergeCell ref="PWC25:PWF25"/>
    <mergeCell ref="PWG25:PWJ25"/>
    <mergeCell ref="PWK25:PWN25"/>
    <mergeCell ref="PWO25:PWR25"/>
    <mergeCell ref="PWS25:PWV25"/>
    <mergeCell ref="QBM25:QBP25"/>
    <mergeCell ref="QBQ25:QBT25"/>
    <mergeCell ref="QBU25:QBX25"/>
    <mergeCell ref="QBY25:QCB25"/>
    <mergeCell ref="QCC25:QCF25"/>
    <mergeCell ref="QAS25:QAV25"/>
    <mergeCell ref="QAW25:QAZ25"/>
    <mergeCell ref="QBA25:QBD25"/>
    <mergeCell ref="QBE25:QBH25"/>
    <mergeCell ref="QBI25:QBL25"/>
    <mergeCell ref="PZY25:QAB25"/>
    <mergeCell ref="QAC25:QAF25"/>
    <mergeCell ref="QAG25:QAJ25"/>
    <mergeCell ref="QAK25:QAN25"/>
    <mergeCell ref="QAO25:QAR25"/>
    <mergeCell ref="PZE25:PZH25"/>
    <mergeCell ref="PZI25:PZL25"/>
    <mergeCell ref="PZM25:PZP25"/>
    <mergeCell ref="PZQ25:PZT25"/>
    <mergeCell ref="PZU25:PZX25"/>
    <mergeCell ref="QEO25:QER25"/>
    <mergeCell ref="QES25:QEV25"/>
    <mergeCell ref="QEW25:QEZ25"/>
    <mergeCell ref="QFA25:QFD25"/>
    <mergeCell ref="QFE25:QFH25"/>
    <mergeCell ref="QDU25:QDX25"/>
    <mergeCell ref="QDY25:QEB25"/>
    <mergeCell ref="QEC25:QEF25"/>
    <mergeCell ref="QEG25:QEJ25"/>
    <mergeCell ref="QEK25:QEN25"/>
    <mergeCell ref="QDA25:QDD25"/>
    <mergeCell ref="QDE25:QDH25"/>
    <mergeCell ref="QDI25:QDL25"/>
    <mergeCell ref="QDM25:QDP25"/>
    <mergeCell ref="QDQ25:QDT25"/>
    <mergeCell ref="QCG25:QCJ25"/>
    <mergeCell ref="QCK25:QCN25"/>
    <mergeCell ref="QCO25:QCR25"/>
    <mergeCell ref="QCS25:QCV25"/>
    <mergeCell ref="QCW25:QCZ25"/>
    <mergeCell ref="QHQ25:QHT25"/>
    <mergeCell ref="QHU25:QHX25"/>
    <mergeCell ref="QHY25:QIB25"/>
    <mergeCell ref="QIC25:QIF25"/>
    <mergeCell ref="QIG25:QIJ25"/>
    <mergeCell ref="QGW25:QGZ25"/>
    <mergeCell ref="QHA25:QHD25"/>
    <mergeCell ref="QHE25:QHH25"/>
    <mergeCell ref="QHI25:QHL25"/>
    <mergeCell ref="QHM25:QHP25"/>
    <mergeCell ref="QGC25:QGF25"/>
    <mergeCell ref="QGG25:QGJ25"/>
    <mergeCell ref="QGK25:QGN25"/>
    <mergeCell ref="QGO25:QGR25"/>
    <mergeCell ref="QGS25:QGV25"/>
    <mergeCell ref="QFI25:QFL25"/>
    <mergeCell ref="QFM25:QFP25"/>
    <mergeCell ref="QFQ25:QFT25"/>
    <mergeCell ref="QFU25:QFX25"/>
    <mergeCell ref="QFY25:QGB25"/>
    <mergeCell ref="QKS25:QKV25"/>
    <mergeCell ref="QKW25:QKZ25"/>
    <mergeCell ref="QLA25:QLD25"/>
    <mergeCell ref="QLE25:QLH25"/>
    <mergeCell ref="QLI25:QLL25"/>
    <mergeCell ref="QJY25:QKB25"/>
    <mergeCell ref="QKC25:QKF25"/>
    <mergeCell ref="QKG25:QKJ25"/>
    <mergeCell ref="QKK25:QKN25"/>
    <mergeCell ref="QKO25:QKR25"/>
    <mergeCell ref="QJE25:QJH25"/>
    <mergeCell ref="QJI25:QJL25"/>
    <mergeCell ref="QJM25:QJP25"/>
    <mergeCell ref="QJQ25:QJT25"/>
    <mergeCell ref="QJU25:QJX25"/>
    <mergeCell ref="QIK25:QIN25"/>
    <mergeCell ref="QIO25:QIR25"/>
    <mergeCell ref="QIS25:QIV25"/>
    <mergeCell ref="QIW25:QIZ25"/>
    <mergeCell ref="QJA25:QJD25"/>
    <mergeCell ref="QNU25:QNX25"/>
    <mergeCell ref="QNY25:QOB25"/>
    <mergeCell ref="QOC25:QOF25"/>
    <mergeCell ref="QOG25:QOJ25"/>
    <mergeCell ref="QOK25:QON25"/>
    <mergeCell ref="QNA25:QND25"/>
    <mergeCell ref="QNE25:QNH25"/>
    <mergeCell ref="QNI25:QNL25"/>
    <mergeCell ref="QNM25:QNP25"/>
    <mergeCell ref="QNQ25:QNT25"/>
    <mergeCell ref="QMG25:QMJ25"/>
    <mergeCell ref="QMK25:QMN25"/>
    <mergeCell ref="QMO25:QMR25"/>
    <mergeCell ref="QMS25:QMV25"/>
    <mergeCell ref="QMW25:QMZ25"/>
    <mergeCell ref="QLM25:QLP25"/>
    <mergeCell ref="QLQ25:QLT25"/>
    <mergeCell ref="QLU25:QLX25"/>
    <mergeCell ref="QLY25:QMB25"/>
    <mergeCell ref="QMC25:QMF25"/>
    <mergeCell ref="QQW25:QQZ25"/>
    <mergeCell ref="QRA25:QRD25"/>
    <mergeCell ref="QRE25:QRH25"/>
    <mergeCell ref="QRI25:QRL25"/>
    <mergeCell ref="QRM25:QRP25"/>
    <mergeCell ref="QQC25:QQF25"/>
    <mergeCell ref="QQG25:QQJ25"/>
    <mergeCell ref="QQK25:QQN25"/>
    <mergeCell ref="QQO25:QQR25"/>
    <mergeCell ref="QQS25:QQV25"/>
    <mergeCell ref="QPI25:QPL25"/>
    <mergeCell ref="QPM25:QPP25"/>
    <mergeCell ref="QPQ25:QPT25"/>
    <mergeCell ref="QPU25:QPX25"/>
    <mergeCell ref="QPY25:QQB25"/>
    <mergeCell ref="QOO25:QOR25"/>
    <mergeCell ref="QOS25:QOV25"/>
    <mergeCell ref="QOW25:QOZ25"/>
    <mergeCell ref="QPA25:QPD25"/>
    <mergeCell ref="QPE25:QPH25"/>
    <mergeCell ref="QTY25:QUB25"/>
    <mergeCell ref="QUC25:QUF25"/>
    <mergeCell ref="QUG25:QUJ25"/>
    <mergeCell ref="QUK25:QUN25"/>
    <mergeCell ref="QUO25:QUR25"/>
    <mergeCell ref="QTE25:QTH25"/>
    <mergeCell ref="QTI25:QTL25"/>
    <mergeCell ref="QTM25:QTP25"/>
    <mergeCell ref="QTQ25:QTT25"/>
    <mergeCell ref="QTU25:QTX25"/>
    <mergeCell ref="QSK25:QSN25"/>
    <mergeCell ref="QSO25:QSR25"/>
    <mergeCell ref="QSS25:QSV25"/>
    <mergeCell ref="QSW25:QSZ25"/>
    <mergeCell ref="QTA25:QTD25"/>
    <mergeCell ref="QRQ25:QRT25"/>
    <mergeCell ref="QRU25:QRX25"/>
    <mergeCell ref="QRY25:QSB25"/>
    <mergeCell ref="QSC25:QSF25"/>
    <mergeCell ref="QSG25:QSJ25"/>
    <mergeCell ref="QXA25:QXD25"/>
    <mergeCell ref="QXE25:QXH25"/>
    <mergeCell ref="QXI25:QXL25"/>
    <mergeCell ref="QXM25:QXP25"/>
    <mergeCell ref="QXQ25:QXT25"/>
    <mergeCell ref="QWG25:QWJ25"/>
    <mergeCell ref="QWK25:QWN25"/>
    <mergeCell ref="QWO25:QWR25"/>
    <mergeCell ref="QWS25:QWV25"/>
    <mergeCell ref="QWW25:QWZ25"/>
    <mergeCell ref="QVM25:QVP25"/>
    <mergeCell ref="QVQ25:QVT25"/>
    <mergeCell ref="QVU25:QVX25"/>
    <mergeCell ref="QVY25:QWB25"/>
    <mergeCell ref="QWC25:QWF25"/>
    <mergeCell ref="QUS25:QUV25"/>
    <mergeCell ref="QUW25:QUZ25"/>
    <mergeCell ref="QVA25:QVD25"/>
    <mergeCell ref="QVE25:QVH25"/>
    <mergeCell ref="QVI25:QVL25"/>
    <mergeCell ref="RAC25:RAF25"/>
    <mergeCell ref="RAG25:RAJ25"/>
    <mergeCell ref="RAK25:RAN25"/>
    <mergeCell ref="RAO25:RAR25"/>
    <mergeCell ref="RAS25:RAV25"/>
    <mergeCell ref="QZI25:QZL25"/>
    <mergeCell ref="QZM25:QZP25"/>
    <mergeCell ref="QZQ25:QZT25"/>
    <mergeCell ref="QZU25:QZX25"/>
    <mergeCell ref="QZY25:RAB25"/>
    <mergeCell ref="QYO25:QYR25"/>
    <mergeCell ref="QYS25:QYV25"/>
    <mergeCell ref="QYW25:QYZ25"/>
    <mergeCell ref="QZA25:QZD25"/>
    <mergeCell ref="QZE25:QZH25"/>
    <mergeCell ref="QXU25:QXX25"/>
    <mergeCell ref="QXY25:QYB25"/>
    <mergeCell ref="QYC25:QYF25"/>
    <mergeCell ref="QYG25:QYJ25"/>
    <mergeCell ref="QYK25:QYN25"/>
    <mergeCell ref="RDE25:RDH25"/>
    <mergeCell ref="RDI25:RDL25"/>
    <mergeCell ref="RDM25:RDP25"/>
    <mergeCell ref="RDQ25:RDT25"/>
    <mergeCell ref="RDU25:RDX25"/>
    <mergeCell ref="RCK25:RCN25"/>
    <mergeCell ref="RCO25:RCR25"/>
    <mergeCell ref="RCS25:RCV25"/>
    <mergeCell ref="RCW25:RCZ25"/>
    <mergeCell ref="RDA25:RDD25"/>
    <mergeCell ref="RBQ25:RBT25"/>
    <mergeCell ref="RBU25:RBX25"/>
    <mergeCell ref="RBY25:RCB25"/>
    <mergeCell ref="RCC25:RCF25"/>
    <mergeCell ref="RCG25:RCJ25"/>
    <mergeCell ref="RAW25:RAZ25"/>
    <mergeCell ref="RBA25:RBD25"/>
    <mergeCell ref="RBE25:RBH25"/>
    <mergeCell ref="RBI25:RBL25"/>
    <mergeCell ref="RBM25:RBP25"/>
    <mergeCell ref="RGG25:RGJ25"/>
    <mergeCell ref="RGK25:RGN25"/>
    <mergeCell ref="RGO25:RGR25"/>
    <mergeCell ref="RGS25:RGV25"/>
    <mergeCell ref="RGW25:RGZ25"/>
    <mergeCell ref="RFM25:RFP25"/>
    <mergeCell ref="RFQ25:RFT25"/>
    <mergeCell ref="RFU25:RFX25"/>
    <mergeCell ref="RFY25:RGB25"/>
    <mergeCell ref="RGC25:RGF25"/>
    <mergeCell ref="RES25:REV25"/>
    <mergeCell ref="REW25:REZ25"/>
    <mergeCell ref="RFA25:RFD25"/>
    <mergeCell ref="RFE25:RFH25"/>
    <mergeCell ref="RFI25:RFL25"/>
    <mergeCell ref="RDY25:REB25"/>
    <mergeCell ref="REC25:REF25"/>
    <mergeCell ref="REG25:REJ25"/>
    <mergeCell ref="REK25:REN25"/>
    <mergeCell ref="REO25:RER25"/>
    <mergeCell ref="RJI25:RJL25"/>
    <mergeCell ref="RJM25:RJP25"/>
    <mergeCell ref="RJQ25:RJT25"/>
    <mergeCell ref="RJU25:RJX25"/>
    <mergeCell ref="RJY25:RKB25"/>
    <mergeCell ref="RIO25:RIR25"/>
    <mergeCell ref="RIS25:RIV25"/>
    <mergeCell ref="RIW25:RIZ25"/>
    <mergeCell ref="RJA25:RJD25"/>
    <mergeCell ref="RJE25:RJH25"/>
    <mergeCell ref="RHU25:RHX25"/>
    <mergeCell ref="RHY25:RIB25"/>
    <mergeCell ref="RIC25:RIF25"/>
    <mergeCell ref="RIG25:RIJ25"/>
    <mergeCell ref="RIK25:RIN25"/>
    <mergeCell ref="RHA25:RHD25"/>
    <mergeCell ref="RHE25:RHH25"/>
    <mergeCell ref="RHI25:RHL25"/>
    <mergeCell ref="RHM25:RHP25"/>
    <mergeCell ref="RHQ25:RHT25"/>
    <mergeCell ref="RMK25:RMN25"/>
    <mergeCell ref="RMO25:RMR25"/>
    <mergeCell ref="RMS25:RMV25"/>
    <mergeCell ref="RMW25:RMZ25"/>
    <mergeCell ref="RNA25:RND25"/>
    <mergeCell ref="RLQ25:RLT25"/>
    <mergeCell ref="RLU25:RLX25"/>
    <mergeCell ref="RLY25:RMB25"/>
    <mergeCell ref="RMC25:RMF25"/>
    <mergeCell ref="RMG25:RMJ25"/>
    <mergeCell ref="RKW25:RKZ25"/>
    <mergeCell ref="RLA25:RLD25"/>
    <mergeCell ref="RLE25:RLH25"/>
    <mergeCell ref="RLI25:RLL25"/>
    <mergeCell ref="RLM25:RLP25"/>
    <mergeCell ref="RKC25:RKF25"/>
    <mergeCell ref="RKG25:RKJ25"/>
    <mergeCell ref="RKK25:RKN25"/>
    <mergeCell ref="RKO25:RKR25"/>
    <mergeCell ref="RKS25:RKV25"/>
    <mergeCell ref="RPM25:RPP25"/>
    <mergeCell ref="RPQ25:RPT25"/>
    <mergeCell ref="RPU25:RPX25"/>
    <mergeCell ref="RPY25:RQB25"/>
    <mergeCell ref="RQC25:RQF25"/>
    <mergeCell ref="ROS25:ROV25"/>
    <mergeCell ref="ROW25:ROZ25"/>
    <mergeCell ref="RPA25:RPD25"/>
    <mergeCell ref="RPE25:RPH25"/>
    <mergeCell ref="RPI25:RPL25"/>
    <mergeCell ref="RNY25:ROB25"/>
    <mergeCell ref="ROC25:ROF25"/>
    <mergeCell ref="ROG25:ROJ25"/>
    <mergeCell ref="ROK25:RON25"/>
    <mergeCell ref="ROO25:ROR25"/>
    <mergeCell ref="RNE25:RNH25"/>
    <mergeCell ref="RNI25:RNL25"/>
    <mergeCell ref="RNM25:RNP25"/>
    <mergeCell ref="RNQ25:RNT25"/>
    <mergeCell ref="RNU25:RNX25"/>
    <mergeCell ref="RSO25:RSR25"/>
    <mergeCell ref="RSS25:RSV25"/>
    <mergeCell ref="RSW25:RSZ25"/>
    <mergeCell ref="RTA25:RTD25"/>
    <mergeCell ref="RTE25:RTH25"/>
    <mergeCell ref="RRU25:RRX25"/>
    <mergeCell ref="RRY25:RSB25"/>
    <mergeCell ref="RSC25:RSF25"/>
    <mergeCell ref="RSG25:RSJ25"/>
    <mergeCell ref="RSK25:RSN25"/>
    <mergeCell ref="RRA25:RRD25"/>
    <mergeCell ref="RRE25:RRH25"/>
    <mergeCell ref="RRI25:RRL25"/>
    <mergeCell ref="RRM25:RRP25"/>
    <mergeCell ref="RRQ25:RRT25"/>
    <mergeCell ref="RQG25:RQJ25"/>
    <mergeCell ref="RQK25:RQN25"/>
    <mergeCell ref="RQO25:RQR25"/>
    <mergeCell ref="RQS25:RQV25"/>
    <mergeCell ref="RQW25:RQZ25"/>
    <mergeCell ref="RVQ25:RVT25"/>
    <mergeCell ref="RVU25:RVX25"/>
    <mergeCell ref="RVY25:RWB25"/>
    <mergeCell ref="RWC25:RWF25"/>
    <mergeCell ref="RWG25:RWJ25"/>
    <mergeCell ref="RUW25:RUZ25"/>
    <mergeCell ref="RVA25:RVD25"/>
    <mergeCell ref="RVE25:RVH25"/>
    <mergeCell ref="RVI25:RVL25"/>
    <mergeCell ref="RVM25:RVP25"/>
    <mergeCell ref="RUC25:RUF25"/>
    <mergeCell ref="RUG25:RUJ25"/>
    <mergeCell ref="RUK25:RUN25"/>
    <mergeCell ref="RUO25:RUR25"/>
    <mergeCell ref="RUS25:RUV25"/>
    <mergeCell ref="RTI25:RTL25"/>
    <mergeCell ref="RTM25:RTP25"/>
    <mergeCell ref="RTQ25:RTT25"/>
    <mergeCell ref="RTU25:RTX25"/>
    <mergeCell ref="RTY25:RUB25"/>
    <mergeCell ref="RYS25:RYV25"/>
    <mergeCell ref="RYW25:RYZ25"/>
    <mergeCell ref="RZA25:RZD25"/>
    <mergeCell ref="RZE25:RZH25"/>
    <mergeCell ref="RZI25:RZL25"/>
    <mergeCell ref="RXY25:RYB25"/>
    <mergeCell ref="RYC25:RYF25"/>
    <mergeCell ref="RYG25:RYJ25"/>
    <mergeCell ref="RYK25:RYN25"/>
    <mergeCell ref="RYO25:RYR25"/>
    <mergeCell ref="RXE25:RXH25"/>
    <mergeCell ref="RXI25:RXL25"/>
    <mergeCell ref="RXM25:RXP25"/>
    <mergeCell ref="RXQ25:RXT25"/>
    <mergeCell ref="RXU25:RXX25"/>
    <mergeCell ref="RWK25:RWN25"/>
    <mergeCell ref="RWO25:RWR25"/>
    <mergeCell ref="RWS25:RWV25"/>
    <mergeCell ref="RWW25:RWZ25"/>
    <mergeCell ref="RXA25:RXD25"/>
    <mergeCell ref="SBU25:SBX25"/>
    <mergeCell ref="SBY25:SCB25"/>
    <mergeCell ref="SCC25:SCF25"/>
    <mergeCell ref="SCG25:SCJ25"/>
    <mergeCell ref="SCK25:SCN25"/>
    <mergeCell ref="SBA25:SBD25"/>
    <mergeCell ref="SBE25:SBH25"/>
    <mergeCell ref="SBI25:SBL25"/>
    <mergeCell ref="SBM25:SBP25"/>
    <mergeCell ref="SBQ25:SBT25"/>
    <mergeCell ref="SAG25:SAJ25"/>
    <mergeCell ref="SAK25:SAN25"/>
    <mergeCell ref="SAO25:SAR25"/>
    <mergeCell ref="SAS25:SAV25"/>
    <mergeCell ref="SAW25:SAZ25"/>
    <mergeCell ref="RZM25:RZP25"/>
    <mergeCell ref="RZQ25:RZT25"/>
    <mergeCell ref="RZU25:RZX25"/>
    <mergeCell ref="RZY25:SAB25"/>
    <mergeCell ref="SAC25:SAF25"/>
    <mergeCell ref="SEW25:SEZ25"/>
    <mergeCell ref="SFA25:SFD25"/>
    <mergeCell ref="SFE25:SFH25"/>
    <mergeCell ref="SFI25:SFL25"/>
    <mergeCell ref="SFM25:SFP25"/>
    <mergeCell ref="SEC25:SEF25"/>
    <mergeCell ref="SEG25:SEJ25"/>
    <mergeCell ref="SEK25:SEN25"/>
    <mergeCell ref="SEO25:SER25"/>
    <mergeCell ref="SES25:SEV25"/>
    <mergeCell ref="SDI25:SDL25"/>
    <mergeCell ref="SDM25:SDP25"/>
    <mergeCell ref="SDQ25:SDT25"/>
    <mergeCell ref="SDU25:SDX25"/>
    <mergeCell ref="SDY25:SEB25"/>
    <mergeCell ref="SCO25:SCR25"/>
    <mergeCell ref="SCS25:SCV25"/>
    <mergeCell ref="SCW25:SCZ25"/>
    <mergeCell ref="SDA25:SDD25"/>
    <mergeCell ref="SDE25:SDH25"/>
    <mergeCell ref="SHY25:SIB25"/>
    <mergeCell ref="SIC25:SIF25"/>
    <mergeCell ref="SIG25:SIJ25"/>
    <mergeCell ref="SIK25:SIN25"/>
    <mergeCell ref="SIO25:SIR25"/>
    <mergeCell ref="SHE25:SHH25"/>
    <mergeCell ref="SHI25:SHL25"/>
    <mergeCell ref="SHM25:SHP25"/>
    <mergeCell ref="SHQ25:SHT25"/>
    <mergeCell ref="SHU25:SHX25"/>
    <mergeCell ref="SGK25:SGN25"/>
    <mergeCell ref="SGO25:SGR25"/>
    <mergeCell ref="SGS25:SGV25"/>
    <mergeCell ref="SGW25:SGZ25"/>
    <mergeCell ref="SHA25:SHD25"/>
    <mergeCell ref="SFQ25:SFT25"/>
    <mergeCell ref="SFU25:SFX25"/>
    <mergeCell ref="SFY25:SGB25"/>
    <mergeCell ref="SGC25:SGF25"/>
    <mergeCell ref="SGG25:SGJ25"/>
    <mergeCell ref="SLA25:SLD25"/>
    <mergeCell ref="SLE25:SLH25"/>
    <mergeCell ref="SLI25:SLL25"/>
    <mergeCell ref="SLM25:SLP25"/>
    <mergeCell ref="SLQ25:SLT25"/>
    <mergeCell ref="SKG25:SKJ25"/>
    <mergeCell ref="SKK25:SKN25"/>
    <mergeCell ref="SKO25:SKR25"/>
    <mergeCell ref="SKS25:SKV25"/>
    <mergeCell ref="SKW25:SKZ25"/>
    <mergeCell ref="SJM25:SJP25"/>
    <mergeCell ref="SJQ25:SJT25"/>
    <mergeCell ref="SJU25:SJX25"/>
    <mergeCell ref="SJY25:SKB25"/>
    <mergeCell ref="SKC25:SKF25"/>
    <mergeCell ref="SIS25:SIV25"/>
    <mergeCell ref="SIW25:SIZ25"/>
    <mergeCell ref="SJA25:SJD25"/>
    <mergeCell ref="SJE25:SJH25"/>
    <mergeCell ref="SJI25:SJL25"/>
    <mergeCell ref="SOC25:SOF25"/>
    <mergeCell ref="SOG25:SOJ25"/>
    <mergeCell ref="SOK25:SON25"/>
    <mergeCell ref="SOO25:SOR25"/>
    <mergeCell ref="SOS25:SOV25"/>
    <mergeCell ref="SNI25:SNL25"/>
    <mergeCell ref="SNM25:SNP25"/>
    <mergeCell ref="SNQ25:SNT25"/>
    <mergeCell ref="SNU25:SNX25"/>
    <mergeCell ref="SNY25:SOB25"/>
    <mergeCell ref="SMO25:SMR25"/>
    <mergeCell ref="SMS25:SMV25"/>
    <mergeCell ref="SMW25:SMZ25"/>
    <mergeCell ref="SNA25:SND25"/>
    <mergeCell ref="SNE25:SNH25"/>
    <mergeCell ref="SLU25:SLX25"/>
    <mergeCell ref="SLY25:SMB25"/>
    <mergeCell ref="SMC25:SMF25"/>
    <mergeCell ref="SMG25:SMJ25"/>
    <mergeCell ref="SMK25:SMN25"/>
    <mergeCell ref="SRE25:SRH25"/>
    <mergeCell ref="SRI25:SRL25"/>
    <mergeCell ref="SRM25:SRP25"/>
    <mergeCell ref="SRQ25:SRT25"/>
    <mergeCell ref="SRU25:SRX25"/>
    <mergeCell ref="SQK25:SQN25"/>
    <mergeCell ref="SQO25:SQR25"/>
    <mergeCell ref="SQS25:SQV25"/>
    <mergeCell ref="SQW25:SQZ25"/>
    <mergeCell ref="SRA25:SRD25"/>
    <mergeCell ref="SPQ25:SPT25"/>
    <mergeCell ref="SPU25:SPX25"/>
    <mergeCell ref="SPY25:SQB25"/>
    <mergeCell ref="SQC25:SQF25"/>
    <mergeCell ref="SQG25:SQJ25"/>
    <mergeCell ref="SOW25:SOZ25"/>
    <mergeCell ref="SPA25:SPD25"/>
    <mergeCell ref="SPE25:SPH25"/>
    <mergeCell ref="SPI25:SPL25"/>
    <mergeCell ref="SPM25:SPP25"/>
    <mergeCell ref="SUG25:SUJ25"/>
    <mergeCell ref="SUK25:SUN25"/>
    <mergeCell ref="SUO25:SUR25"/>
    <mergeCell ref="SUS25:SUV25"/>
    <mergeCell ref="SUW25:SUZ25"/>
    <mergeCell ref="STM25:STP25"/>
    <mergeCell ref="STQ25:STT25"/>
    <mergeCell ref="STU25:STX25"/>
    <mergeCell ref="STY25:SUB25"/>
    <mergeCell ref="SUC25:SUF25"/>
    <mergeCell ref="SSS25:SSV25"/>
    <mergeCell ref="SSW25:SSZ25"/>
    <mergeCell ref="STA25:STD25"/>
    <mergeCell ref="STE25:STH25"/>
    <mergeCell ref="STI25:STL25"/>
    <mergeCell ref="SRY25:SSB25"/>
    <mergeCell ref="SSC25:SSF25"/>
    <mergeCell ref="SSG25:SSJ25"/>
    <mergeCell ref="SSK25:SSN25"/>
    <mergeCell ref="SSO25:SSR25"/>
    <mergeCell ref="SXI25:SXL25"/>
    <mergeCell ref="SXM25:SXP25"/>
    <mergeCell ref="SXQ25:SXT25"/>
    <mergeCell ref="SXU25:SXX25"/>
    <mergeCell ref="SXY25:SYB25"/>
    <mergeCell ref="SWO25:SWR25"/>
    <mergeCell ref="SWS25:SWV25"/>
    <mergeCell ref="SWW25:SWZ25"/>
    <mergeCell ref="SXA25:SXD25"/>
    <mergeCell ref="SXE25:SXH25"/>
    <mergeCell ref="SVU25:SVX25"/>
    <mergeCell ref="SVY25:SWB25"/>
    <mergeCell ref="SWC25:SWF25"/>
    <mergeCell ref="SWG25:SWJ25"/>
    <mergeCell ref="SWK25:SWN25"/>
    <mergeCell ref="SVA25:SVD25"/>
    <mergeCell ref="SVE25:SVH25"/>
    <mergeCell ref="SVI25:SVL25"/>
    <mergeCell ref="SVM25:SVP25"/>
    <mergeCell ref="SVQ25:SVT25"/>
    <mergeCell ref="TAK25:TAN25"/>
    <mergeCell ref="TAO25:TAR25"/>
    <mergeCell ref="TAS25:TAV25"/>
    <mergeCell ref="TAW25:TAZ25"/>
    <mergeCell ref="TBA25:TBD25"/>
    <mergeCell ref="SZQ25:SZT25"/>
    <mergeCell ref="SZU25:SZX25"/>
    <mergeCell ref="SZY25:TAB25"/>
    <mergeCell ref="TAC25:TAF25"/>
    <mergeCell ref="TAG25:TAJ25"/>
    <mergeCell ref="SYW25:SYZ25"/>
    <mergeCell ref="SZA25:SZD25"/>
    <mergeCell ref="SZE25:SZH25"/>
    <mergeCell ref="SZI25:SZL25"/>
    <mergeCell ref="SZM25:SZP25"/>
    <mergeCell ref="SYC25:SYF25"/>
    <mergeCell ref="SYG25:SYJ25"/>
    <mergeCell ref="SYK25:SYN25"/>
    <mergeCell ref="SYO25:SYR25"/>
    <mergeCell ref="SYS25:SYV25"/>
    <mergeCell ref="TDM25:TDP25"/>
    <mergeCell ref="TDQ25:TDT25"/>
    <mergeCell ref="TDU25:TDX25"/>
    <mergeCell ref="TDY25:TEB25"/>
    <mergeCell ref="TEC25:TEF25"/>
    <mergeCell ref="TCS25:TCV25"/>
    <mergeCell ref="TCW25:TCZ25"/>
    <mergeCell ref="TDA25:TDD25"/>
    <mergeCell ref="TDE25:TDH25"/>
    <mergeCell ref="TDI25:TDL25"/>
    <mergeCell ref="TBY25:TCB25"/>
    <mergeCell ref="TCC25:TCF25"/>
    <mergeCell ref="TCG25:TCJ25"/>
    <mergeCell ref="TCK25:TCN25"/>
    <mergeCell ref="TCO25:TCR25"/>
    <mergeCell ref="TBE25:TBH25"/>
    <mergeCell ref="TBI25:TBL25"/>
    <mergeCell ref="TBM25:TBP25"/>
    <mergeCell ref="TBQ25:TBT25"/>
    <mergeCell ref="TBU25:TBX25"/>
    <mergeCell ref="TGO25:TGR25"/>
    <mergeCell ref="TGS25:TGV25"/>
    <mergeCell ref="TGW25:TGZ25"/>
    <mergeCell ref="THA25:THD25"/>
    <mergeCell ref="THE25:THH25"/>
    <mergeCell ref="TFU25:TFX25"/>
    <mergeCell ref="TFY25:TGB25"/>
    <mergeCell ref="TGC25:TGF25"/>
    <mergeCell ref="TGG25:TGJ25"/>
    <mergeCell ref="TGK25:TGN25"/>
    <mergeCell ref="TFA25:TFD25"/>
    <mergeCell ref="TFE25:TFH25"/>
    <mergeCell ref="TFI25:TFL25"/>
    <mergeCell ref="TFM25:TFP25"/>
    <mergeCell ref="TFQ25:TFT25"/>
    <mergeCell ref="TEG25:TEJ25"/>
    <mergeCell ref="TEK25:TEN25"/>
    <mergeCell ref="TEO25:TER25"/>
    <mergeCell ref="TES25:TEV25"/>
    <mergeCell ref="TEW25:TEZ25"/>
    <mergeCell ref="TJQ25:TJT25"/>
    <mergeCell ref="TJU25:TJX25"/>
    <mergeCell ref="TJY25:TKB25"/>
    <mergeCell ref="TKC25:TKF25"/>
    <mergeCell ref="TKG25:TKJ25"/>
    <mergeCell ref="TIW25:TIZ25"/>
    <mergeCell ref="TJA25:TJD25"/>
    <mergeCell ref="TJE25:TJH25"/>
    <mergeCell ref="TJI25:TJL25"/>
    <mergeCell ref="TJM25:TJP25"/>
    <mergeCell ref="TIC25:TIF25"/>
    <mergeCell ref="TIG25:TIJ25"/>
    <mergeCell ref="TIK25:TIN25"/>
    <mergeCell ref="TIO25:TIR25"/>
    <mergeCell ref="TIS25:TIV25"/>
    <mergeCell ref="THI25:THL25"/>
    <mergeCell ref="THM25:THP25"/>
    <mergeCell ref="THQ25:THT25"/>
    <mergeCell ref="THU25:THX25"/>
    <mergeCell ref="THY25:TIB25"/>
    <mergeCell ref="TMS25:TMV25"/>
    <mergeCell ref="TMW25:TMZ25"/>
    <mergeCell ref="TNA25:TND25"/>
    <mergeCell ref="TNE25:TNH25"/>
    <mergeCell ref="TNI25:TNL25"/>
    <mergeCell ref="TLY25:TMB25"/>
    <mergeCell ref="TMC25:TMF25"/>
    <mergeCell ref="TMG25:TMJ25"/>
    <mergeCell ref="TMK25:TMN25"/>
    <mergeCell ref="TMO25:TMR25"/>
    <mergeCell ref="TLE25:TLH25"/>
    <mergeCell ref="TLI25:TLL25"/>
    <mergeCell ref="TLM25:TLP25"/>
    <mergeCell ref="TLQ25:TLT25"/>
    <mergeCell ref="TLU25:TLX25"/>
    <mergeCell ref="TKK25:TKN25"/>
    <mergeCell ref="TKO25:TKR25"/>
    <mergeCell ref="TKS25:TKV25"/>
    <mergeCell ref="TKW25:TKZ25"/>
    <mergeCell ref="TLA25:TLD25"/>
    <mergeCell ref="TPU25:TPX25"/>
    <mergeCell ref="TPY25:TQB25"/>
    <mergeCell ref="TQC25:TQF25"/>
    <mergeCell ref="TQG25:TQJ25"/>
    <mergeCell ref="TQK25:TQN25"/>
    <mergeCell ref="TPA25:TPD25"/>
    <mergeCell ref="TPE25:TPH25"/>
    <mergeCell ref="TPI25:TPL25"/>
    <mergeCell ref="TPM25:TPP25"/>
    <mergeCell ref="TPQ25:TPT25"/>
    <mergeCell ref="TOG25:TOJ25"/>
    <mergeCell ref="TOK25:TON25"/>
    <mergeCell ref="TOO25:TOR25"/>
    <mergeCell ref="TOS25:TOV25"/>
    <mergeCell ref="TOW25:TOZ25"/>
    <mergeCell ref="TNM25:TNP25"/>
    <mergeCell ref="TNQ25:TNT25"/>
    <mergeCell ref="TNU25:TNX25"/>
    <mergeCell ref="TNY25:TOB25"/>
    <mergeCell ref="TOC25:TOF25"/>
    <mergeCell ref="TSW25:TSZ25"/>
    <mergeCell ref="TTA25:TTD25"/>
    <mergeCell ref="TTE25:TTH25"/>
    <mergeCell ref="TTI25:TTL25"/>
    <mergeCell ref="TTM25:TTP25"/>
    <mergeCell ref="TSC25:TSF25"/>
    <mergeCell ref="TSG25:TSJ25"/>
    <mergeCell ref="TSK25:TSN25"/>
    <mergeCell ref="TSO25:TSR25"/>
    <mergeCell ref="TSS25:TSV25"/>
    <mergeCell ref="TRI25:TRL25"/>
    <mergeCell ref="TRM25:TRP25"/>
    <mergeCell ref="TRQ25:TRT25"/>
    <mergeCell ref="TRU25:TRX25"/>
    <mergeCell ref="TRY25:TSB25"/>
    <mergeCell ref="TQO25:TQR25"/>
    <mergeCell ref="TQS25:TQV25"/>
    <mergeCell ref="TQW25:TQZ25"/>
    <mergeCell ref="TRA25:TRD25"/>
    <mergeCell ref="TRE25:TRH25"/>
    <mergeCell ref="TVY25:TWB25"/>
    <mergeCell ref="TWC25:TWF25"/>
    <mergeCell ref="TWG25:TWJ25"/>
    <mergeCell ref="TWK25:TWN25"/>
    <mergeCell ref="TWO25:TWR25"/>
    <mergeCell ref="TVE25:TVH25"/>
    <mergeCell ref="TVI25:TVL25"/>
    <mergeCell ref="TVM25:TVP25"/>
    <mergeCell ref="TVQ25:TVT25"/>
    <mergeCell ref="TVU25:TVX25"/>
    <mergeCell ref="TUK25:TUN25"/>
    <mergeCell ref="TUO25:TUR25"/>
    <mergeCell ref="TUS25:TUV25"/>
    <mergeCell ref="TUW25:TUZ25"/>
    <mergeCell ref="TVA25:TVD25"/>
    <mergeCell ref="TTQ25:TTT25"/>
    <mergeCell ref="TTU25:TTX25"/>
    <mergeCell ref="TTY25:TUB25"/>
    <mergeCell ref="TUC25:TUF25"/>
    <mergeCell ref="TUG25:TUJ25"/>
    <mergeCell ref="TZA25:TZD25"/>
    <mergeCell ref="TZE25:TZH25"/>
    <mergeCell ref="TZI25:TZL25"/>
    <mergeCell ref="TZM25:TZP25"/>
    <mergeCell ref="TZQ25:TZT25"/>
    <mergeCell ref="TYG25:TYJ25"/>
    <mergeCell ref="TYK25:TYN25"/>
    <mergeCell ref="TYO25:TYR25"/>
    <mergeCell ref="TYS25:TYV25"/>
    <mergeCell ref="TYW25:TYZ25"/>
    <mergeCell ref="TXM25:TXP25"/>
    <mergeCell ref="TXQ25:TXT25"/>
    <mergeCell ref="TXU25:TXX25"/>
    <mergeCell ref="TXY25:TYB25"/>
    <mergeCell ref="TYC25:TYF25"/>
    <mergeCell ref="TWS25:TWV25"/>
    <mergeCell ref="TWW25:TWZ25"/>
    <mergeCell ref="TXA25:TXD25"/>
    <mergeCell ref="TXE25:TXH25"/>
    <mergeCell ref="TXI25:TXL25"/>
    <mergeCell ref="UCC25:UCF25"/>
    <mergeCell ref="UCG25:UCJ25"/>
    <mergeCell ref="UCK25:UCN25"/>
    <mergeCell ref="UCO25:UCR25"/>
    <mergeCell ref="UCS25:UCV25"/>
    <mergeCell ref="UBI25:UBL25"/>
    <mergeCell ref="UBM25:UBP25"/>
    <mergeCell ref="UBQ25:UBT25"/>
    <mergeCell ref="UBU25:UBX25"/>
    <mergeCell ref="UBY25:UCB25"/>
    <mergeCell ref="UAO25:UAR25"/>
    <mergeCell ref="UAS25:UAV25"/>
    <mergeCell ref="UAW25:UAZ25"/>
    <mergeCell ref="UBA25:UBD25"/>
    <mergeCell ref="UBE25:UBH25"/>
    <mergeCell ref="TZU25:TZX25"/>
    <mergeCell ref="TZY25:UAB25"/>
    <mergeCell ref="UAC25:UAF25"/>
    <mergeCell ref="UAG25:UAJ25"/>
    <mergeCell ref="UAK25:UAN25"/>
    <mergeCell ref="UFE25:UFH25"/>
    <mergeCell ref="UFI25:UFL25"/>
    <mergeCell ref="UFM25:UFP25"/>
    <mergeCell ref="UFQ25:UFT25"/>
    <mergeCell ref="UFU25:UFX25"/>
    <mergeCell ref="UEK25:UEN25"/>
    <mergeCell ref="UEO25:UER25"/>
    <mergeCell ref="UES25:UEV25"/>
    <mergeCell ref="UEW25:UEZ25"/>
    <mergeCell ref="UFA25:UFD25"/>
    <mergeCell ref="UDQ25:UDT25"/>
    <mergeCell ref="UDU25:UDX25"/>
    <mergeCell ref="UDY25:UEB25"/>
    <mergeCell ref="UEC25:UEF25"/>
    <mergeCell ref="UEG25:UEJ25"/>
    <mergeCell ref="UCW25:UCZ25"/>
    <mergeCell ref="UDA25:UDD25"/>
    <mergeCell ref="UDE25:UDH25"/>
    <mergeCell ref="UDI25:UDL25"/>
    <mergeCell ref="UDM25:UDP25"/>
    <mergeCell ref="UIG25:UIJ25"/>
    <mergeCell ref="UIK25:UIN25"/>
    <mergeCell ref="UIO25:UIR25"/>
    <mergeCell ref="UIS25:UIV25"/>
    <mergeCell ref="UIW25:UIZ25"/>
    <mergeCell ref="UHM25:UHP25"/>
    <mergeCell ref="UHQ25:UHT25"/>
    <mergeCell ref="UHU25:UHX25"/>
    <mergeCell ref="UHY25:UIB25"/>
    <mergeCell ref="UIC25:UIF25"/>
    <mergeCell ref="UGS25:UGV25"/>
    <mergeCell ref="UGW25:UGZ25"/>
    <mergeCell ref="UHA25:UHD25"/>
    <mergeCell ref="UHE25:UHH25"/>
    <mergeCell ref="UHI25:UHL25"/>
    <mergeCell ref="UFY25:UGB25"/>
    <mergeCell ref="UGC25:UGF25"/>
    <mergeCell ref="UGG25:UGJ25"/>
    <mergeCell ref="UGK25:UGN25"/>
    <mergeCell ref="UGO25:UGR25"/>
    <mergeCell ref="ULI25:ULL25"/>
    <mergeCell ref="ULM25:ULP25"/>
    <mergeCell ref="ULQ25:ULT25"/>
    <mergeCell ref="ULU25:ULX25"/>
    <mergeCell ref="ULY25:UMB25"/>
    <mergeCell ref="UKO25:UKR25"/>
    <mergeCell ref="UKS25:UKV25"/>
    <mergeCell ref="UKW25:UKZ25"/>
    <mergeCell ref="ULA25:ULD25"/>
    <mergeCell ref="ULE25:ULH25"/>
    <mergeCell ref="UJU25:UJX25"/>
    <mergeCell ref="UJY25:UKB25"/>
    <mergeCell ref="UKC25:UKF25"/>
    <mergeCell ref="UKG25:UKJ25"/>
    <mergeCell ref="UKK25:UKN25"/>
    <mergeCell ref="UJA25:UJD25"/>
    <mergeCell ref="UJE25:UJH25"/>
    <mergeCell ref="UJI25:UJL25"/>
    <mergeCell ref="UJM25:UJP25"/>
    <mergeCell ref="UJQ25:UJT25"/>
    <mergeCell ref="UOK25:UON25"/>
    <mergeCell ref="UOO25:UOR25"/>
    <mergeCell ref="UOS25:UOV25"/>
    <mergeCell ref="UOW25:UOZ25"/>
    <mergeCell ref="UPA25:UPD25"/>
    <mergeCell ref="UNQ25:UNT25"/>
    <mergeCell ref="UNU25:UNX25"/>
    <mergeCell ref="UNY25:UOB25"/>
    <mergeCell ref="UOC25:UOF25"/>
    <mergeCell ref="UOG25:UOJ25"/>
    <mergeCell ref="UMW25:UMZ25"/>
    <mergeCell ref="UNA25:UND25"/>
    <mergeCell ref="UNE25:UNH25"/>
    <mergeCell ref="UNI25:UNL25"/>
    <mergeCell ref="UNM25:UNP25"/>
    <mergeCell ref="UMC25:UMF25"/>
    <mergeCell ref="UMG25:UMJ25"/>
    <mergeCell ref="UMK25:UMN25"/>
    <mergeCell ref="UMO25:UMR25"/>
    <mergeCell ref="UMS25:UMV25"/>
    <mergeCell ref="URM25:URP25"/>
    <mergeCell ref="URQ25:URT25"/>
    <mergeCell ref="URU25:URX25"/>
    <mergeCell ref="URY25:USB25"/>
    <mergeCell ref="USC25:USF25"/>
    <mergeCell ref="UQS25:UQV25"/>
    <mergeCell ref="UQW25:UQZ25"/>
    <mergeCell ref="URA25:URD25"/>
    <mergeCell ref="URE25:URH25"/>
    <mergeCell ref="URI25:URL25"/>
    <mergeCell ref="UPY25:UQB25"/>
    <mergeCell ref="UQC25:UQF25"/>
    <mergeCell ref="UQG25:UQJ25"/>
    <mergeCell ref="UQK25:UQN25"/>
    <mergeCell ref="UQO25:UQR25"/>
    <mergeCell ref="UPE25:UPH25"/>
    <mergeCell ref="UPI25:UPL25"/>
    <mergeCell ref="UPM25:UPP25"/>
    <mergeCell ref="UPQ25:UPT25"/>
    <mergeCell ref="UPU25:UPX25"/>
    <mergeCell ref="UUO25:UUR25"/>
    <mergeCell ref="UUS25:UUV25"/>
    <mergeCell ref="UUW25:UUZ25"/>
    <mergeCell ref="UVA25:UVD25"/>
    <mergeCell ref="UVE25:UVH25"/>
    <mergeCell ref="UTU25:UTX25"/>
    <mergeCell ref="UTY25:UUB25"/>
    <mergeCell ref="UUC25:UUF25"/>
    <mergeCell ref="UUG25:UUJ25"/>
    <mergeCell ref="UUK25:UUN25"/>
    <mergeCell ref="UTA25:UTD25"/>
    <mergeCell ref="UTE25:UTH25"/>
    <mergeCell ref="UTI25:UTL25"/>
    <mergeCell ref="UTM25:UTP25"/>
    <mergeCell ref="UTQ25:UTT25"/>
    <mergeCell ref="USG25:USJ25"/>
    <mergeCell ref="USK25:USN25"/>
    <mergeCell ref="USO25:USR25"/>
    <mergeCell ref="USS25:USV25"/>
    <mergeCell ref="USW25:USZ25"/>
    <mergeCell ref="UXQ25:UXT25"/>
    <mergeCell ref="UXU25:UXX25"/>
    <mergeCell ref="UXY25:UYB25"/>
    <mergeCell ref="UYC25:UYF25"/>
    <mergeCell ref="UYG25:UYJ25"/>
    <mergeCell ref="UWW25:UWZ25"/>
    <mergeCell ref="UXA25:UXD25"/>
    <mergeCell ref="UXE25:UXH25"/>
    <mergeCell ref="UXI25:UXL25"/>
    <mergeCell ref="UXM25:UXP25"/>
    <mergeCell ref="UWC25:UWF25"/>
    <mergeCell ref="UWG25:UWJ25"/>
    <mergeCell ref="UWK25:UWN25"/>
    <mergeCell ref="UWO25:UWR25"/>
    <mergeCell ref="UWS25:UWV25"/>
    <mergeCell ref="UVI25:UVL25"/>
    <mergeCell ref="UVM25:UVP25"/>
    <mergeCell ref="UVQ25:UVT25"/>
    <mergeCell ref="UVU25:UVX25"/>
    <mergeCell ref="UVY25:UWB25"/>
    <mergeCell ref="VAS25:VAV25"/>
    <mergeCell ref="VAW25:VAZ25"/>
    <mergeCell ref="VBA25:VBD25"/>
    <mergeCell ref="VBE25:VBH25"/>
    <mergeCell ref="VBI25:VBL25"/>
    <mergeCell ref="UZY25:VAB25"/>
    <mergeCell ref="VAC25:VAF25"/>
    <mergeCell ref="VAG25:VAJ25"/>
    <mergeCell ref="VAK25:VAN25"/>
    <mergeCell ref="VAO25:VAR25"/>
    <mergeCell ref="UZE25:UZH25"/>
    <mergeCell ref="UZI25:UZL25"/>
    <mergeCell ref="UZM25:UZP25"/>
    <mergeCell ref="UZQ25:UZT25"/>
    <mergeCell ref="UZU25:UZX25"/>
    <mergeCell ref="UYK25:UYN25"/>
    <mergeCell ref="UYO25:UYR25"/>
    <mergeCell ref="UYS25:UYV25"/>
    <mergeCell ref="UYW25:UYZ25"/>
    <mergeCell ref="UZA25:UZD25"/>
    <mergeCell ref="VDU25:VDX25"/>
    <mergeCell ref="VDY25:VEB25"/>
    <mergeCell ref="VEC25:VEF25"/>
    <mergeCell ref="VEG25:VEJ25"/>
    <mergeCell ref="VEK25:VEN25"/>
    <mergeCell ref="VDA25:VDD25"/>
    <mergeCell ref="VDE25:VDH25"/>
    <mergeCell ref="VDI25:VDL25"/>
    <mergeCell ref="VDM25:VDP25"/>
    <mergeCell ref="VDQ25:VDT25"/>
    <mergeCell ref="VCG25:VCJ25"/>
    <mergeCell ref="VCK25:VCN25"/>
    <mergeCell ref="VCO25:VCR25"/>
    <mergeCell ref="VCS25:VCV25"/>
    <mergeCell ref="VCW25:VCZ25"/>
    <mergeCell ref="VBM25:VBP25"/>
    <mergeCell ref="VBQ25:VBT25"/>
    <mergeCell ref="VBU25:VBX25"/>
    <mergeCell ref="VBY25:VCB25"/>
    <mergeCell ref="VCC25:VCF25"/>
    <mergeCell ref="VGW25:VGZ25"/>
    <mergeCell ref="VHA25:VHD25"/>
    <mergeCell ref="VHE25:VHH25"/>
    <mergeCell ref="VHI25:VHL25"/>
    <mergeCell ref="VHM25:VHP25"/>
    <mergeCell ref="VGC25:VGF25"/>
    <mergeCell ref="VGG25:VGJ25"/>
    <mergeCell ref="VGK25:VGN25"/>
    <mergeCell ref="VGO25:VGR25"/>
    <mergeCell ref="VGS25:VGV25"/>
    <mergeCell ref="VFI25:VFL25"/>
    <mergeCell ref="VFM25:VFP25"/>
    <mergeCell ref="VFQ25:VFT25"/>
    <mergeCell ref="VFU25:VFX25"/>
    <mergeCell ref="VFY25:VGB25"/>
    <mergeCell ref="VEO25:VER25"/>
    <mergeCell ref="VES25:VEV25"/>
    <mergeCell ref="VEW25:VEZ25"/>
    <mergeCell ref="VFA25:VFD25"/>
    <mergeCell ref="VFE25:VFH25"/>
    <mergeCell ref="VJY25:VKB25"/>
    <mergeCell ref="VKC25:VKF25"/>
    <mergeCell ref="VKG25:VKJ25"/>
    <mergeCell ref="VKK25:VKN25"/>
    <mergeCell ref="VKO25:VKR25"/>
    <mergeCell ref="VJE25:VJH25"/>
    <mergeCell ref="VJI25:VJL25"/>
    <mergeCell ref="VJM25:VJP25"/>
    <mergeCell ref="VJQ25:VJT25"/>
    <mergeCell ref="VJU25:VJX25"/>
    <mergeCell ref="VIK25:VIN25"/>
    <mergeCell ref="VIO25:VIR25"/>
    <mergeCell ref="VIS25:VIV25"/>
    <mergeCell ref="VIW25:VIZ25"/>
    <mergeCell ref="VJA25:VJD25"/>
    <mergeCell ref="VHQ25:VHT25"/>
    <mergeCell ref="VHU25:VHX25"/>
    <mergeCell ref="VHY25:VIB25"/>
    <mergeCell ref="VIC25:VIF25"/>
    <mergeCell ref="VIG25:VIJ25"/>
    <mergeCell ref="VNA25:VND25"/>
    <mergeCell ref="VNE25:VNH25"/>
    <mergeCell ref="VNI25:VNL25"/>
    <mergeCell ref="VNM25:VNP25"/>
    <mergeCell ref="VNQ25:VNT25"/>
    <mergeCell ref="VMG25:VMJ25"/>
    <mergeCell ref="VMK25:VMN25"/>
    <mergeCell ref="VMO25:VMR25"/>
    <mergeCell ref="VMS25:VMV25"/>
    <mergeCell ref="VMW25:VMZ25"/>
    <mergeCell ref="VLM25:VLP25"/>
    <mergeCell ref="VLQ25:VLT25"/>
    <mergeCell ref="VLU25:VLX25"/>
    <mergeCell ref="VLY25:VMB25"/>
    <mergeCell ref="VMC25:VMF25"/>
    <mergeCell ref="VKS25:VKV25"/>
    <mergeCell ref="VKW25:VKZ25"/>
    <mergeCell ref="VLA25:VLD25"/>
    <mergeCell ref="VLE25:VLH25"/>
    <mergeCell ref="VLI25:VLL25"/>
    <mergeCell ref="VQC25:VQF25"/>
    <mergeCell ref="VQG25:VQJ25"/>
    <mergeCell ref="VQK25:VQN25"/>
    <mergeCell ref="VQO25:VQR25"/>
    <mergeCell ref="VQS25:VQV25"/>
    <mergeCell ref="VPI25:VPL25"/>
    <mergeCell ref="VPM25:VPP25"/>
    <mergeCell ref="VPQ25:VPT25"/>
    <mergeCell ref="VPU25:VPX25"/>
    <mergeCell ref="VPY25:VQB25"/>
    <mergeCell ref="VOO25:VOR25"/>
    <mergeCell ref="VOS25:VOV25"/>
    <mergeCell ref="VOW25:VOZ25"/>
    <mergeCell ref="VPA25:VPD25"/>
    <mergeCell ref="VPE25:VPH25"/>
    <mergeCell ref="VNU25:VNX25"/>
    <mergeCell ref="VNY25:VOB25"/>
    <mergeCell ref="VOC25:VOF25"/>
    <mergeCell ref="VOG25:VOJ25"/>
    <mergeCell ref="VOK25:VON25"/>
    <mergeCell ref="VTE25:VTH25"/>
    <mergeCell ref="VTI25:VTL25"/>
    <mergeCell ref="VTM25:VTP25"/>
    <mergeCell ref="VTQ25:VTT25"/>
    <mergeCell ref="VTU25:VTX25"/>
    <mergeCell ref="VSK25:VSN25"/>
    <mergeCell ref="VSO25:VSR25"/>
    <mergeCell ref="VSS25:VSV25"/>
    <mergeCell ref="VSW25:VSZ25"/>
    <mergeCell ref="VTA25:VTD25"/>
    <mergeCell ref="VRQ25:VRT25"/>
    <mergeCell ref="VRU25:VRX25"/>
    <mergeCell ref="VRY25:VSB25"/>
    <mergeCell ref="VSC25:VSF25"/>
    <mergeCell ref="VSG25:VSJ25"/>
    <mergeCell ref="VQW25:VQZ25"/>
    <mergeCell ref="VRA25:VRD25"/>
    <mergeCell ref="VRE25:VRH25"/>
    <mergeCell ref="VRI25:VRL25"/>
    <mergeCell ref="VRM25:VRP25"/>
    <mergeCell ref="VWG25:VWJ25"/>
    <mergeCell ref="VWK25:VWN25"/>
    <mergeCell ref="VWO25:VWR25"/>
    <mergeCell ref="VWS25:VWV25"/>
    <mergeCell ref="VWW25:VWZ25"/>
    <mergeCell ref="VVM25:VVP25"/>
    <mergeCell ref="VVQ25:VVT25"/>
    <mergeCell ref="VVU25:VVX25"/>
    <mergeCell ref="VVY25:VWB25"/>
    <mergeCell ref="VWC25:VWF25"/>
    <mergeCell ref="VUS25:VUV25"/>
    <mergeCell ref="VUW25:VUZ25"/>
    <mergeCell ref="VVA25:VVD25"/>
    <mergeCell ref="VVE25:VVH25"/>
    <mergeCell ref="VVI25:VVL25"/>
    <mergeCell ref="VTY25:VUB25"/>
    <mergeCell ref="VUC25:VUF25"/>
    <mergeCell ref="VUG25:VUJ25"/>
    <mergeCell ref="VUK25:VUN25"/>
    <mergeCell ref="VUO25:VUR25"/>
    <mergeCell ref="VZI25:VZL25"/>
    <mergeCell ref="VZM25:VZP25"/>
    <mergeCell ref="VZQ25:VZT25"/>
    <mergeCell ref="VZU25:VZX25"/>
    <mergeCell ref="VZY25:WAB25"/>
    <mergeCell ref="VYO25:VYR25"/>
    <mergeCell ref="VYS25:VYV25"/>
    <mergeCell ref="VYW25:VYZ25"/>
    <mergeCell ref="VZA25:VZD25"/>
    <mergeCell ref="VZE25:VZH25"/>
    <mergeCell ref="VXU25:VXX25"/>
    <mergeCell ref="VXY25:VYB25"/>
    <mergeCell ref="VYC25:VYF25"/>
    <mergeCell ref="VYG25:VYJ25"/>
    <mergeCell ref="VYK25:VYN25"/>
    <mergeCell ref="VXA25:VXD25"/>
    <mergeCell ref="VXE25:VXH25"/>
    <mergeCell ref="VXI25:VXL25"/>
    <mergeCell ref="VXM25:VXP25"/>
    <mergeCell ref="VXQ25:VXT25"/>
    <mergeCell ref="WCK25:WCN25"/>
    <mergeCell ref="WCO25:WCR25"/>
    <mergeCell ref="WCS25:WCV25"/>
    <mergeCell ref="WCW25:WCZ25"/>
    <mergeCell ref="WDA25:WDD25"/>
    <mergeCell ref="WBQ25:WBT25"/>
    <mergeCell ref="WBU25:WBX25"/>
    <mergeCell ref="WBY25:WCB25"/>
    <mergeCell ref="WCC25:WCF25"/>
    <mergeCell ref="WCG25:WCJ25"/>
    <mergeCell ref="WAW25:WAZ25"/>
    <mergeCell ref="WBA25:WBD25"/>
    <mergeCell ref="WBE25:WBH25"/>
    <mergeCell ref="WBI25:WBL25"/>
    <mergeCell ref="WBM25:WBP25"/>
    <mergeCell ref="WAC25:WAF25"/>
    <mergeCell ref="WAG25:WAJ25"/>
    <mergeCell ref="WAK25:WAN25"/>
    <mergeCell ref="WAO25:WAR25"/>
    <mergeCell ref="WAS25:WAV25"/>
    <mergeCell ref="WFM25:WFP25"/>
    <mergeCell ref="WFQ25:WFT25"/>
    <mergeCell ref="WFU25:WFX25"/>
    <mergeCell ref="WFY25:WGB25"/>
    <mergeCell ref="WGC25:WGF25"/>
    <mergeCell ref="WES25:WEV25"/>
    <mergeCell ref="WEW25:WEZ25"/>
    <mergeCell ref="WFA25:WFD25"/>
    <mergeCell ref="WFE25:WFH25"/>
    <mergeCell ref="WFI25:WFL25"/>
    <mergeCell ref="WDY25:WEB25"/>
    <mergeCell ref="WEC25:WEF25"/>
    <mergeCell ref="WEG25:WEJ25"/>
    <mergeCell ref="WEK25:WEN25"/>
    <mergeCell ref="WEO25:WER25"/>
    <mergeCell ref="WDE25:WDH25"/>
    <mergeCell ref="WDI25:WDL25"/>
    <mergeCell ref="WDM25:WDP25"/>
    <mergeCell ref="WDQ25:WDT25"/>
    <mergeCell ref="WDU25:WDX25"/>
    <mergeCell ref="WIO25:WIR25"/>
    <mergeCell ref="WIS25:WIV25"/>
    <mergeCell ref="WIW25:WIZ25"/>
    <mergeCell ref="WJA25:WJD25"/>
    <mergeCell ref="WJE25:WJH25"/>
    <mergeCell ref="WHU25:WHX25"/>
    <mergeCell ref="WHY25:WIB25"/>
    <mergeCell ref="WIC25:WIF25"/>
    <mergeCell ref="WIG25:WIJ25"/>
    <mergeCell ref="WIK25:WIN25"/>
    <mergeCell ref="WHA25:WHD25"/>
    <mergeCell ref="WHE25:WHH25"/>
    <mergeCell ref="WHI25:WHL25"/>
    <mergeCell ref="WHM25:WHP25"/>
    <mergeCell ref="WHQ25:WHT25"/>
    <mergeCell ref="WGG25:WGJ25"/>
    <mergeCell ref="WGK25:WGN25"/>
    <mergeCell ref="WGO25:WGR25"/>
    <mergeCell ref="WGS25:WGV25"/>
    <mergeCell ref="WGW25:WGZ25"/>
    <mergeCell ref="WLQ25:WLT25"/>
    <mergeCell ref="WLU25:WLX25"/>
    <mergeCell ref="WLY25:WMB25"/>
    <mergeCell ref="WMC25:WMF25"/>
    <mergeCell ref="WMG25:WMJ25"/>
    <mergeCell ref="WKW25:WKZ25"/>
    <mergeCell ref="WLA25:WLD25"/>
    <mergeCell ref="WLE25:WLH25"/>
    <mergeCell ref="WLI25:WLL25"/>
    <mergeCell ref="WLM25:WLP25"/>
    <mergeCell ref="WKC25:WKF25"/>
    <mergeCell ref="WKG25:WKJ25"/>
    <mergeCell ref="WKK25:WKN25"/>
    <mergeCell ref="WKO25:WKR25"/>
    <mergeCell ref="WKS25:WKV25"/>
    <mergeCell ref="WJI25:WJL25"/>
    <mergeCell ref="WJM25:WJP25"/>
    <mergeCell ref="WJQ25:WJT25"/>
    <mergeCell ref="WJU25:WJX25"/>
    <mergeCell ref="WJY25:WKB25"/>
    <mergeCell ref="WOS25:WOV25"/>
    <mergeCell ref="WOW25:WOZ25"/>
    <mergeCell ref="WPA25:WPD25"/>
    <mergeCell ref="WPE25:WPH25"/>
    <mergeCell ref="WPI25:WPL25"/>
    <mergeCell ref="WNY25:WOB25"/>
    <mergeCell ref="WOC25:WOF25"/>
    <mergeCell ref="WOG25:WOJ25"/>
    <mergeCell ref="WOK25:WON25"/>
    <mergeCell ref="WOO25:WOR25"/>
    <mergeCell ref="WNE25:WNH25"/>
    <mergeCell ref="WNI25:WNL25"/>
    <mergeCell ref="WNM25:WNP25"/>
    <mergeCell ref="WNQ25:WNT25"/>
    <mergeCell ref="WNU25:WNX25"/>
    <mergeCell ref="WMK25:WMN25"/>
    <mergeCell ref="WMO25:WMR25"/>
    <mergeCell ref="WMS25:WMV25"/>
    <mergeCell ref="WMW25:WMZ25"/>
    <mergeCell ref="WNA25:WND25"/>
    <mergeCell ref="WRU25:WRX25"/>
    <mergeCell ref="WRY25:WSB25"/>
    <mergeCell ref="WSC25:WSF25"/>
    <mergeCell ref="WSG25:WSJ25"/>
    <mergeCell ref="WSK25:WSN25"/>
    <mergeCell ref="WRA25:WRD25"/>
    <mergeCell ref="WRE25:WRH25"/>
    <mergeCell ref="WRI25:WRL25"/>
    <mergeCell ref="WRM25:WRP25"/>
    <mergeCell ref="WRQ25:WRT25"/>
    <mergeCell ref="WQG25:WQJ25"/>
    <mergeCell ref="WQK25:WQN25"/>
    <mergeCell ref="WQO25:WQR25"/>
    <mergeCell ref="WQS25:WQV25"/>
    <mergeCell ref="WQW25:WQZ25"/>
    <mergeCell ref="WPM25:WPP25"/>
    <mergeCell ref="WPQ25:WPT25"/>
    <mergeCell ref="WPU25:WPX25"/>
    <mergeCell ref="WPY25:WQB25"/>
    <mergeCell ref="WQC25:WQF25"/>
    <mergeCell ref="WUW25:WUZ25"/>
    <mergeCell ref="WVA25:WVD25"/>
    <mergeCell ref="WVE25:WVH25"/>
    <mergeCell ref="WVI25:WVL25"/>
    <mergeCell ref="WVM25:WVP25"/>
    <mergeCell ref="WUC25:WUF25"/>
    <mergeCell ref="WUG25:WUJ25"/>
    <mergeCell ref="WUK25:WUN25"/>
    <mergeCell ref="WUO25:WUR25"/>
    <mergeCell ref="WUS25:WUV25"/>
    <mergeCell ref="WTI25:WTL25"/>
    <mergeCell ref="WTM25:WTP25"/>
    <mergeCell ref="WTQ25:WTT25"/>
    <mergeCell ref="WTU25:WTX25"/>
    <mergeCell ref="WTY25:WUB25"/>
    <mergeCell ref="WSO25:WSR25"/>
    <mergeCell ref="WSS25:WSV25"/>
    <mergeCell ref="WSW25:WSZ25"/>
    <mergeCell ref="WTA25:WTD25"/>
    <mergeCell ref="WTE25:WTH25"/>
    <mergeCell ref="WXY25:WYB25"/>
    <mergeCell ref="WYC25:WYF25"/>
    <mergeCell ref="WYG25:WYJ25"/>
    <mergeCell ref="WYK25:WYN25"/>
    <mergeCell ref="WYO25:WYR25"/>
    <mergeCell ref="WXE25:WXH25"/>
    <mergeCell ref="WXI25:WXL25"/>
    <mergeCell ref="WXM25:WXP25"/>
    <mergeCell ref="WXQ25:WXT25"/>
    <mergeCell ref="WXU25:WXX25"/>
    <mergeCell ref="WWK25:WWN25"/>
    <mergeCell ref="WWO25:WWR25"/>
    <mergeCell ref="WWS25:WWV25"/>
    <mergeCell ref="WWW25:WWZ25"/>
    <mergeCell ref="WXA25:WXD25"/>
    <mergeCell ref="WVQ25:WVT25"/>
    <mergeCell ref="WVU25:WVX25"/>
    <mergeCell ref="WVY25:WWB25"/>
    <mergeCell ref="WWC25:WWF25"/>
    <mergeCell ref="WWG25:WWJ25"/>
    <mergeCell ref="XBA25:XBD25"/>
    <mergeCell ref="XBE25:XBH25"/>
    <mergeCell ref="XBI25:XBL25"/>
    <mergeCell ref="XBM25:XBP25"/>
    <mergeCell ref="XBQ25:XBT25"/>
    <mergeCell ref="XAG25:XAJ25"/>
    <mergeCell ref="XAK25:XAN25"/>
    <mergeCell ref="XAO25:XAR25"/>
    <mergeCell ref="XAS25:XAV25"/>
    <mergeCell ref="XAW25:XAZ25"/>
    <mergeCell ref="WZM25:WZP25"/>
    <mergeCell ref="WZQ25:WZT25"/>
    <mergeCell ref="WZU25:WZX25"/>
    <mergeCell ref="WZY25:XAB25"/>
    <mergeCell ref="XAC25:XAF25"/>
    <mergeCell ref="WYS25:WYV25"/>
    <mergeCell ref="WYW25:WYZ25"/>
    <mergeCell ref="WZA25:WZD25"/>
    <mergeCell ref="WZE25:WZH25"/>
    <mergeCell ref="WZI25:WZL25"/>
    <mergeCell ref="XEW25:XEZ25"/>
    <mergeCell ref="XEC25:XEF25"/>
    <mergeCell ref="XEG25:XEJ25"/>
    <mergeCell ref="XEK25:XEN25"/>
    <mergeCell ref="XEO25:XER25"/>
    <mergeCell ref="XES25:XEV25"/>
    <mergeCell ref="XDI25:XDL25"/>
    <mergeCell ref="XDM25:XDP25"/>
    <mergeCell ref="XDQ25:XDT25"/>
    <mergeCell ref="XDU25:XDX25"/>
    <mergeCell ref="XDY25:XEB25"/>
    <mergeCell ref="XCO25:XCR25"/>
    <mergeCell ref="XCS25:XCV25"/>
    <mergeCell ref="XCW25:XCZ25"/>
    <mergeCell ref="XDA25:XDD25"/>
    <mergeCell ref="XDE25:XDH25"/>
    <mergeCell ref="XBU25:XBX25"/>
    <mergeCell ref="XBY25:XCB25"/>
    <mergeCell ref="XCC25:XCF25"/>
    <mergeCell ref="XCG25:XCJ25"/>
    <mergeCell ref="XCK25:XCN25"/>
  </mergeCells>
  <phoneticPr fontId="0" type="noConversion"/>
  <pageMargins left="0.36" right="0.24" top="0.45" bottom="0.46" header="0.32" footer="0.4"/>
  <pageSetup paperSize="9" scale="74" orientation="landscape" r:id="rId9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view="pageBreakPreview" zoomScale="80" zoomScaleNormal="80" zoomScaleSheetLayoutView="80" workbookViewId="0"/>
  </sheetViews>
  <sheetFormatPr defaultRowHeight="12.75"/>
  <cols>
    <col min="1" max="1" width="35.7109375" customWidth="1"/>
    <col min="2" max="2" width="15.28515625" customWidth="1"/>
    <col min="3" max="3" width="12.7109375" customWidth="1"/>
    <col min="4" max="17" width="12.42578125" bestFit="1" customWidth="1"/>
  </cols>
  <sheetData>
    <row r="1" spans="1:17" ht="13.5" thickBot="1"/>
    <row r="2" spans="1:17" ht="16.5" thickBot="1">
      <c r="A2" s="808" t="s">
        <v>84</v>
      </c>
      <c r="B2" s="809"/>
      <c r="C2" s="809"/>
      <c r="D2" s="810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s="122" customFormat="1" ht="16.5" thickBot="1">
      <c r="A3" s="121"/>
      <c r="B3" s="121"/>
      <c r="C3" s="121"/>
      <c r="D3" s="1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7" s="122" customFormat="1" ht="32.25" thickBot="1">
      <c r="A4" s="123" t="s">
        <v>333</v>
      </c>
      <c r="B4" s="124"/>
      <c r="C4" s="124"/>
      <c r="D4" s="125"/>
      <c r="E4" s="126"/>
      <c r="F4" s="126"/>
      <c r="G4" s="126"/>
      <c r="H4" s="126"/>
      <c r="I4" s="127"/>
      <c r="J4" s="20"/>
      <c r="K4" s="20"/>
      <c r="L4" s="20"/>
      <c r="M4" s="20"/>
      <c r="N4" s="20"/>
      <c r="O4" s="20"/>
      <c r="P4" s="20"/>
    </row>
    <row r="5" spans="1:1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>
      <c r="A6" s="360" t="s">
        <v>389</v>
      </c>
      <c r="B6" s="106"/>
      <c r="C6" s="106"/>
      <c r="D6" s="10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>
      <c r="A7" s="107"/>
      <c r="B7" s="108"/>
      <c r="C7" s="109"/>
      <c r="D7" s="109"/>
      <c r="E7" s="109"/>
      <c r="F7" s="109"/>
      <c r="G7" s="110"/>
      <c r="H7" s="110"/>
      <c r="I7" s="110" t="s">
        <v>111</v>
      </c>
      <c r="J7" s="110"/>
      <c r="K7" s="110"/>
      <c r="L7" s="110"/>
      <c r="M7" s="110"/>
      <c r="N7" s="110"/>
      <c r="O7" s="110"/>
      <c r="P7" s="111"/>
      <c r="Q7" s="111"/>
    </row>
    <row r="8" spans="1:17" ht="16.5" customHeight="1">
      <c r="A8" s="112" t="s">
        <v>112</v>
      </c>
      <c r="B8" s="128" t="s">
        <v>113</v>
      </c>
      <c r="C8" s="113"/>
      <c r="D8" s="113"/>
      <c r="E8" s="113"/>
      <c r="F8" s="113"/>
      <c r="G8" s="114"/>
      <c r="H8" s="114"/>
      <c r="I8" s="120"/>
      <c r="J8" s="114"/>
      <c r="K8" s="114"/>
      <c r="L8" s="114"/>
      <c r="M8" s="114"/>
      <c r="N8" s="114"/>
      <c r="O8" s="114"/>
      <c r="P8" s="115"/>
    </row>
    <row r="9" spans="1:17">
      <c r="A9" s="116"/>
      <c r="B9" s="85">
        <v>2016</v>
      </c>
      <c r="C9" s="85">
        <f>B9+1</f>
        <v>2017</v>
      </c>
      <c r="D9" s="85">
        <f t="shared" ref="D9:Q9" si="0">C9+1</f>
        <v>2018</v>
      </c>
      <c r="E9" s="85">
        <f t="shared" si="0"/>
        <v>2019</v>
      </c>
      <c r="F9" s="85">
        <f t="shared" si="0"/>
        <v>2020</v>
      </c>
      <c r="G9" s="85">
        <f t="shared" si="0"/>
        <v>2021</v>
      </c>
      <c r="H9" s="85">
        <f t="shared" si="0"/>
        <v>2022</v>
      </c>
      <c r="I9" s="85">
        <f t="shared" si="0"/>
        <v>2023</v>
      </c>
      <c r="J9" s="85">
        <f t="shared" si="0"/>
        <v>2024</v>
      </c>
      <c r="K9" s="85">
        <f t="shared" si="0"/>
        <v>2025</v>
      </c>
      <c r="L9" s="85">
        <f t="shared" si="0"/>
        <v>2026</v>
      </c>
      <c r="M9" s="85">
        <f t="shared" si="0"/>
        <v>2027</v>
      </c>
      <c r="N9" s="85">
        <f t="shared" si="0"/>
        <v>2028</v>
      </c>
      <c r="O9" s="85">
        <f t="shared" si="0"/>
        <v>2029</v>
      </c>
      <c r="P9" s="85">
        <f t="shared" si="0"/>
        <v>2030</v>
      </c>
      <c r="Q9" s="85">
        <f t="shared" si="0"/>
        <v>2031</v>
      </c>
    </row>
    <row r="10" spans="1:17" ht="24" customHeight="1">
      <c r="A10" s="118" t="s">
        <v>114</v>
      </c>
      <c r="B10" s="402">
        <f>'6 Trwałość finansowa JST'!C38</f>
        <v>0</v>
      </c>
      <c r="C10" s="402">
        <f>'6 Trwałość finansowa JST'!D38</f>
        <v>473663.76500000944</v>
      </c>
      <c r="D10" s="402">
        <f>'6 Trwałość finansowa JST'!E38</f>
        <v>1548437.7650000271</v>
      </c>
      <c r="E10" s="402">
        <f>'6 Trwałość finansowa JST'!F38</f>
        <v>1548437.7650000271</v>
      </c>
      <c r="F10" s="402">
        <f>'6 Trwałość finansowa JST'!G38</f>
        <v>1548437.7650000076</v>
      </c>
      <c r="G10" s="402">
        <f>'6 Trwałość finansowa JST'!H38</f>
        <v>1548437.7650000076</v>
      </c>
      <c r="H10" s="402">
        <f>'6 Trwałość finansowa JST'!I38</f>
        <v>1548437.7650000076</v>
      </c>
      <c r="I10" s="402">
        <f>'6 Trwałość finansowa JST'!J38</f>
        <v>1548437.7650000076</v>
      </c>
      <c r="J10" s="402">
        <f>'6 Trwałość finansowa JST'!K38</f>
        <v>1548437.7650000076</v>
      </c>
      <c r="K10" s="402">
        <f>'6 Trwałość finansowa JST'!L38</f>
        <v>1548437.7650000076</v>
      </c>
      <c r="L10" s="402">
        <f>'6 Trwałość finansowa JST'!M38</f>
        <v>1548437.7650000076</v>
      </c>
      <c r="M10" s="402">
        <f>'6 Trwałość finansowa JST'!N38</f>
        <v>1548437.7650000076</v>
      </c>
      <c r="N10" s="402">
        <f>'6 Trwałość finansowa JST'!O38</f>
        <v>1548437.7650000076</v>
      </c>
      <c r="O10" s="402">
        <f>'6 Trwałość finansowa JST'!P38</f>
        <v>1548437.7650000076</v>
      </c>
      <c r="P10" s="402">
        <f>'6 Trwałość finansowa JST'!Q38</f>
        <v>1548437.7650000076</v>
      </c>
      <c r="Q10" s="402">
        <f>'6 Trwałość finansowa JST'!R38</f>
        <v>1548437.7650000076</v>
      </c>
    </row>
    <row r="11" spans="1:17" ht="24" customHeight="1">
      <c r="A11" s="119" t="s">
        <v>115</v>
      </c>
      <c r="B11" s="403">
        <f>'17'!B179</f>
        <v>0</v>
      </c>
      <c r="C11" s="403">
        <f>'17'!C179</f>
        <v>473559.64000000944</v>
      </c>
      <c r="D11" s="403">
        <f>'17'!D179</f>
        <v>1547477.5866667</v>
      </c>
      <c r="E11" s="403">
        <f>'17'!E179</f>
        <v>1545985.4386667009</v>
      </c>
      <c r="F11" s="403">
        <f>'17'!F179</f>
        <v>1544363.5386666902</v>
      </c>
      <c r="G11" s="403">
        <f>'17'!G179</f>
        <v>1542730.0595000223</v>
      </c>
      <c r="H11" s="403">
        <f>'17'!H179</f>
        <v>1541088.3095000261</v>
      </c>
      <c r="I11" s="403">
        <f>'17'!I179</f>
        <v>1539446.5595000298</v>
      </c>
      <c r="J11" s="403">
        <f>'17'!J179</f>
        <v>1537804.8095000335</v>
      </c>
      <c r="K11" s="403">
        <f>'17'!K179</f>
        <v>1536163.0595000372</v>
      </c>
      <c r="L11" s="403">
        <f>'17'!L179</f>
        <v>1534521.309500041</v>
      </c>
      <c r="M11" s="403">
        <f>'17'!M179</f>
        <v>1532879.5595000447</v>
      </c>
      <c r="N11" s="403">
        <f>'17'!N179</f>
        <v>1531237.8095000484</v>
      </c>
      <c r="O11" s="403">
        <f>'17'!O179</f>
        <v>1529596.0595000521</v>
      </c>
      <c r="P11" s="403">
        <f>'17'!P179</f>
        <v>1527954.3095000559</v>
      </c>
      <c r="Q11" s="403">
        <f>'17'!Q179</f>
        <v>1526312.5595000596</v>
      </c>
    </row>
    <row r="12" spans="1:17" ht="30" customHeight="1">
      <c r="A12" s="117" t="s">
        <v>123</v>
      </c>
      <c r="B12" s="530" t="s">
        <v>403</v>
      </c>
      <c r="C12" s="530" t="s">
        <v>734</v>
      </c>
      <c r="D12" s="530" t="s">
        <v>734</v>
      </c>
      <c r="E12" s="530" t="s">
        <v>734</v>
      </c>
      <c r="F12" s="530" t="s">
        <v>734</v>
      </c>
      <c r="G12" s="530" t="s">
        <v>734</v>
      </c>
      <c r="H12" s="530" t="s">
        <v>734</v>
      </c>
      <c r="I12" s="530" t="s">
        <v>734</v>
      </c>
      <c r="J12" s="530" t="s">
        <v>734</v>
      </c>
      <c r="K12" s="530" t="s">
        <v>734</v>
      </c>
      <c r="L12" s="530" t="s">
        <v>734</v>
      </c>
      <c r="M12" s="530" t="s">
        <v>734</v>
      </c>
      <c r="N12" s="530" t="s">
        <v>734</v>
      </c>
      <c r="O12" s="530" t="s">
        <v>734</v>
      </c>
      <c r="P12" s="530" t="s">
        <v>734</v>
      </c>
      <c r="Q12" s="530" t="s">
        <v>734</v>
      </c>
    </row>
    <row r="13" spans="1:17" ht="24" customHeight="1">
      <c r="A13" s="117" t="s">
        <v>124</v>
      </c>
      <c r="B13" s="404">
        <f>'17'!B105</f>
        <v>0</v>
      </c>
      <c r="C13" s="404">
        <f>'17'!C105</f>
        <v>417938.61500000954</v>
      </c>
      <c r="D13" s="404">
        <f>'17'!D105</f>
        <v>1366268.6150000272</v>
      </c>
      <c r="E13" s="404">
        <f>'17'!E105</f>
        <v>1366268.6150000272</v>
      </c>
      <c r="F13" s="404">
        <f>'17'!F105</f>
        <v>1366268.6150000077</v>
      </c>
      <c r="G13" s="404">
        <f>'17'!G105</f>
        <v>1360979.6150000114</v>
      </c>
      <c r="H13" s="404">
        <f>'17'!H105</f>
        <v>1324239.5150000155</v>
      </c>
      <c r="I13" s="404">
        <f>'17'!I105</f>
        <v>1324239.5150000155</v>
      </c>
      <c r="J13" s="404">
        <f>'17'!J105</f>
        <v>1287499.4150000196</v>
      </c>
      <c r="K13" s="404">
        <f>'17'!K105</f>
        <v>1282210.4150000233</v>
      </c>
      <c r="L13" s="404">
        <f>'17'!L105</f>
        <v>1245470.3150000274</v>
      </c>
      <c r="M13" s="404">
        <f>'17'!M105</f>
        <v>1245470.3150000274</v>
      </c>
      <c r="N13" s="404">
        <f>'17'!N105</f>
        <v>1203441.2150000315</v>
      </c>
      <c r="O13" s="404">
        <f>'17'!O105</f>
        <v>1203441.2150000315</v>
      </c>
      <c r="P13" s="404">
        <f>'17'!P105</f>
        <v>1166701.1150000356</v>
      </c>
      <c r="Q13" s="404">
        <f>'17'!Q105</f>
        <v>1161412.1150000393</v>
      </c>
    </row>
    <row r="14" spans="1:17" ht="36.75" customHeight="1">
      <c r="A14" s="117" t="s">
        <v>125</v>
      </c>
      <c r="B14" s="404">
        <f>'17'!B142</f>
        <v>0</v>
      </c>
      <c r="C14" s="404">
        <f>'17'!C142</f>
        <v>473663.76500000944</v>
      </c>
      <c r="D14" s="404">
        <f>'17'!D142</f>
        <v>1545347.4983333615</v>
      </c>
      <c r="E14" s="404">
        <f>'17'!E142</f>
        <v>1540049.8983333553</v>
      </c>
      <c r="F14" s="404">
        <f>'17'!F142</f>
        <v>1534752.2983333268</v>
      </c>
      <c r="G14" s="404">
        <f>'17'!G142</f>
        <v>1529408.3816666589</v>
      </c>
      <c r="H14" s="404">
        <f>'17'!H142</f>
        <v>1524031.3816666626</v>
      </c>
      <c r="I14" s="404">
        <f>'17'!I142</f>
        <v>1518654.3816666664</v>
      </c>
      <c r="J14" s="404">
        <f>'17'!J142</f>
        <v>1513277.3816666701</v>
      </c>
      <c r="K14" s="404">
        <f>'17'!K142</f>
        <v>1507900.3816666738</v>
      </c>
      <c r="L14" s="404">
        <f>'17'!L142</f>
        <v>1502523.3816666775</v>
      </c>
      <c r="M14" s="404">
        <f>'17'!M142</f>
        <v>1497146.3816666813</v>
      </c>
      <c r="N14" s="404">
        <f>'17'!N142</f>
        <v>1491769.381666685</v>
      </c>
      <c r="O14" s="404">
        <f>'17'!O142</f>
        <v>1486392.3816666887</v>
      </c>
      <c r="P14" s="404">
        <f>'17'!P142</f>
        <v>1481015.3816666924</v>
      </c>
      <c r="Q14" s="404">
        <f>'17'!Q142</f>
        <v>1475638.3816666962</v>
      </c>
    </row>
    <row r="15" spans="1:17" ht="1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7" ht="13.5" customHeight="1">
      <c r="A16" s="360" t="s">
        <v>390</v>
      </c>
      <c r="B16" s="106"/>
      <c r="C16" s="106"/>
      <c r="D16" s="2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4" customHeight="1">
      <c r="A17" s="457" t="s">
        <v>112</v>
      </c>
      <c r="B17" s="458" t="s">
        <v>116</v>
      </c>
      <c r="C17" s="457" t="s">
        <v>117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4" customHeight="1">
      <c r="A18" s="696" t="s">
        <v>114</v>
      </c>
      <c r="B18" s="697">
        <f>'4 Efektywność finansowa'!C15</f>
        <v>-4151502.2000398096</v>
      </c>
      <c r="C18" s="698" t="e">
        <f>'4 Efektywność finansowa'!C16</f>
        <v>#NUM!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4" customHeight="1">
      <c r="A19" s="699" t="s">
        <v>115</v>
      </c>
      <c r="B19" s="700">
        <f>'17'!B58</f>
        <v>-4168029.8225658438</v>
      </c>
      <c r="C19" s="701" t="e">
        <f>'17'!B59</f>
        <v>#NUM!</v>
      </c>
      <c r="D19" s="7"/>
      <c r="E19" s="531">
        <f>(B19-$B$18)/$B$18*100/10</f>
        <v>3.9811185757954698E-2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1.5" hidden="1" customHeight="1">
      <c r="A20" s="702" t="s">
        <v>123</v>
      </c>
      <c r="B20" s="703" t="s">
        <v>492</v>
      </c>
      <c r="C20" s="704" t="s">
        <v>492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4" customHeight="1">
      <c r="A21" s="702" t="s">
        <v>124</v>
      </c>
      <c r="B21" s="703">
        <f>'17'!B16</f>
        <v>-4498961.2829968538</v>
      </c>
      <c r="C21" s="705" t="e">
        <f>'17'!B17</f>
        <v>#NUM!</v>
      </c>
      <c r="D21" s="7"/>
      <c r="E21" s="531">
        <f>(B21-$B$18)/$B$18*100/10</f>
        <v>0.83694784734478134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33" customHeight="1">
      <c r="A22" s="702" t="s">
        <v>125</v>
      </c>
      <c r="B22" s="703">
        <f>'17'!B32</f>
        <v>-4205929.054134028</v>
      </c>
      <c r="C22" s="705" t="e">
        <f>'17'!B33</f>
        <v>#NUM!</v>
      </c>
      <c r="D22" s="7"/>
      <c r="E22" s="531">
        <f>(B22-$B$18)/$B$18*100/10</f>
        <v>0.13110159039225983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 customHeight="1">
      <c r="A24" s="360" t="s">
        <v>391</v>
      </c>
      <c r="B24" s="106"/>
      <c r="C24" s="106"/>
      <c r="D24" s="106"/>
      <c r="E24" s="106"/>
      <c r="F24" s="106"/>
      <c r="G24" s="106"/>
      <c r="H24" s="106"/>
      <c r="I24" s="7"/>
      <c r="J24" s="7"/>
      <c r="K24" s="7"/>
      <c r="L24" s="7"/>
      <c r="M24" s="7"/>
      <c r="N24" s="7"/>
      <c r="O24" s="7"/>
      <c r="P24" s="7"/>
    </row>
    <row r="25" spans="1:16" ht="24" customHeight="1">
      <c r="A25" s="804" t="s">
        <v>118</v>
      </c>
      <c r="B25" s="805" t="s">
        <v>120</v>
      </c>
      <c r="C25" s="804" t="s">
        <v>119</v>
      </c>
      <c r="D25" s="804"/>
      <c r="E25" s="804"/>
      <c r="F25" s="804"/>
      <c r="G25" s="804"/>
      <c r="H25" s="804"/>
      <c r="I25" s="7"/>
      <c r="J25" s="7"/>
      <c r="K25" s="7"/>
      <c r="L25" s="7"/>
      <c r="M25" s="7"/>
      <c r="N25" s="7"/>
      <c r="O25" s="7"/>
      <c r="P25" s="7"/>
    </row>
    <row r="26" spans="1:16" ht="24" customHeight="1">
      <c r="A26" s="804"/>
      <c r="B26" s="806"/>
      <c r="C26" s="804"/>
      <c r="D26" s="804"/>
      <c r="E26" s="804"/>
      <c r="F26" s="804"/>
      <c r="G26" s="804"/>
      <c r="H26" s="804"/>
      <c r="I26" s="7"/>
      <c r="J26" s="7"/>
      <c r="K26" s="7"/>
      <c r="L26" s="7"/>
      <c r="M26" s="7"/>
      <c r="N26" s="7"/>
      <c r="O26" s="7"/>
      <c r="P26" s="7"/>
    </row>
    <row r="27" spans="1:16" ht="24" customHeight="1">
      <c r="A27" s="804"/>
      <c r="B27" s="806"/>
      <c r="C27" s="804"/>
      <c r="D27" s="804"/>
      <c r="E27" s="804"/>
      <c r="F27" s="804"/>
      <c r="G27" s="804"/>
      <c r="H27" s="804"/>
      <c r="I27" s="7"/>
      <c r="J27" s="7"/>
      <c r="K27" s="7"/>
      <c r="L27" s="7"/>
      <c r="M27" s="7"/>
      <c r="N27" s="7"/>
      <c r="O27" s="7"/>
      <c r="P27" s="7"/>
    </row>
    <row r="28" spans="1:16" ht="24" customHeight="1">
      <c r="A28" s="804"/>
      <c r="B28" s="807"/>
      <c r="C28" s="804"/>
      <c r="D28" s="804"/>
      <c r="E28" s="804"/>
      <c r="F28" s="804"/>
      <c r="G28" s="804"/>
      <c r="H28" s="804"/>
      <c r="I28" s="7"/>
      <c r="J28" s="7"/>
      <c r="K28" s="7"/>
      <c r="L28" s="7"/>
      <c r="M28" s="7"/>
      <c r="N28" s="7"/>
      <c r="O28" s="7"/>
      <c r="P28" s="7"/>
    </row>
    <row r="29" spans="1:16" s="406" customFormat="1" ht="42.75" customHeight="1">
      <c r="A29" s="632" t="s">
        <v>123</v>
      </c>
      <c r="B29" s="633" t="s">
        <v>492</v>
      </c>
      <c r="C29" s="630" t="s">
        <v>730</v>
      </c>
      <c r="D29" s="634"/>
      <c r="E29" s="634"/>
      <c r="F29" s="460"/>
      <c r="G29" s="460"/>
      <c r="H29" s="461"/>
    </row>
    <row r="30" spans="1:16" s="406" customFormat="1" ht="79.5" customHeight="1">
      <c r="A30" s="632" t="s">
        <v>124</v>
      </c>
      <c r="B30" s="633" t="s">
        <v>729</v>
      </c>
      <c r="C30" s="630" t="s">
        <v>733</v>
      </c>
      <c r="D30" s="634"/>
      <c r="E30" s="634"/>
      <c r="F30" s="460"/>
      <c r="G30" s="460"/>
      <c r="H30" s="461"/>
    </row>
    <row r="31" spans="1:16" s="406" customFormat="1" ht="79.5" customHeight="1">
      <c r="A31" s="632" t="s">
        <v>125</v>
      </c>
      <c r="B31" s="633" t="s">
        <v>732</v>
      </c>
      <c r="C31" s="631" t="s">
        <v>731</v>
      </c>
      <c r="D31" s="634"/>
      <c r="E31" s="634"/>
      <c r="F31" s="460"/>
      <c r="G31" s="460"/>
      <c r="H31" s="461"/>
    </row>
    <row r="32" spans="1:16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</sheetData>
  <customSheetViews>
    <customSheetView guid="{7B1D7D8E-D21F-4F41-9124-97AF4D7AC4F1}" scale="80" showPageBreaks="1" printArea="1" hiddenRows="1" view="pageBreakPreview">
      <pageMargins left="0.35" right="0.2" top="0.53" bottom="1" header="0.38" footer="0.5"/>
      <pageSetup paperSize="9" scale="61" orientation="landscape" r:id="rId1"/>
      <headerFooter alignWithMargins="0">
        <oddFooter>&amp;CStrona &amp;P z &amp;N&amp;R8 Wrażliwość i ryzyko</oddFooter>
      </headerFooter>
    </customSheetView>
    <customSheetView guid="{E0009F4F-48B6-4F1C-908A-7AA9220F9FEE}" scale="90" showPageBreaks="1" topLeftCell="A4">
      <selection activeCell="L22" sqref="L22"/>
      <pageMargins left="0.35" right="0.2" top="0.53" bottom="1" header="0.38" footer="0.5"/>
      <pageSetup paperSize="9" scale="68" orientation="landscape" r:id="rId2"/>
      <headerFooter alignWithMargins="0"/>
    </customSheetView>
    <customSheetView guid="{6D8ACA1D-6FAD-497E-8DEE-A33C8B954C59}" scale="90" topLeftCell="A5">
      <selection activeCell="B29" sqref="B29:B31"/>
      <pageMargins left="0.35" right="0.2" top="0.53" bottom="1" header="0.38" footer="0.5"/>
      <pageSetup paperSize="9" scale="68" orientation="landscape" r:id="rId3"/>
      <headerFooter alignWithMargins="0"/>
    </customSheetView>
    <customSheetView guid="{F7D79B8D-92A2-4094-827A-AE8F90DE993F}" scale="90">
      <selection activeCell="M29" sqref="M29:N29"/>
      <pageMargins left="0.35" right="0.2" top="0.53" bottom="1" header="0.38" footer="0.5"/>
      <pageSetup paperSize="9" scale="68" orientation="landscape" r:id="rId4"/>
      <headerFooter alignWithMargins="0"/>
    </customSheetView>
    <customSheetView guid="{19015944-8DC3-4198-B28B-DDAFEE7C00D9}" scale="90" showPageBreaks="1">
      <selection activeCell="E20" sqref="E20"/>
      <pageMargins left="0.35433070866141736" right="0.19685039370078741" top="0.51181102362204722" bottom="0.98425196850393704" header="0.39370078740157483" footer="0.51181102362204722"/>
      <pageSetup paperSize="9" scale="68" orientation="landscape" r:id="rId5"/>
      <headerFooter alignWithMargins="0">
        <oddFooter>&amp;C&amp;8Strona &amp;P z &amp;N&amp;R&amp;8&amp;A</oddFooter>
      </headerFooter>
    </customSheetView>
    <customSheetView guid="{9EC9AAF8-31E5-417A-A928-3DBD93AA7952}" scale="90" topLeftCell="A7">
      <selection activeCell="M29" sqref="M29:N29"/>
      <pageMargins left="0.35" right="0.2" top="0.53" bottom="1" header="0.38" footer="0.5"/>
      <pageSetup paperSize="9" scale="68" orientation="landscape" r:id="rId6"/>
      <headerFooter alignWithMargins="0"/>
    </customSheetView>
    <customSheetView guid="{6F4C57C8-5562-4709-9327-9573B39EDAF4}" scale="90" showPageBreaks="1" topLeftCell="A17">
      <selection activeCell="B29" sqref="B29"/>
      <pageMargins left="0.35" right="0.2" top="0.53" bottom="1" header="0.38" footer="0.5"/>
      <pageSetup paperSize="9" scale="68" orientation="landscape" r:id="rId7"/>
      <headerFooter alignWithMargins="0"/>
    </customSheetView>
    <customSheetView guid="{11719C98-23F7-41BD-A4E2-6BEADD115585}" scale="80" showPageBreaks="1" printArea="1" hiddenRows="1" view="pageBreakPreview">
      <pageMargins left="0.35" right="0.2" top="0.53" bottom="1" header="0.38" footer="0.5"/>
      <pageSetup paperSize="9" scale="61" orientation="landscape" r:id="rId8"/>
      <headerFooter alignWithMargins="0">
        <oddFooter>&amp;CStrona &amp;P z &amp;N&amp;R8 Wrażliwość i ryzyko</oddFooter>
      </headerFooter>
    </customSheetView>
  </customSheetViews>
  <mergeCells count="4">
    <mergeCell ref="A25:A28"/>
    <mergeCell ref="B25:B28"/>
    <mergeCell ref="C25:H28"/>
    <mergeCell ref="A2:D2"/>
  </mergeCells>
  <phoneticPr fontId="0" type="noConversion"/>
  <pageMargins left="0.35" right="0.2" top="0.53" bottom="1" header="0.38" footer="0.5"/>
  <pageSetup paperSize="9" scale="61" orientation="landscape" r:id="rId9"/>
  <headerFooter alignWithMargins="0">
    <oddFooter>&amp;CStrona &amp;P z &amp;N&amp;R8 Wrażliwość i ryzyko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view="pageBreakPreview" zoomScale="60" zoomScaleNormal="100" workbookViewId="0"/>
  </sheetViews>
  <sheetFormatPr defaultRowHeight="12.75"/>
  <cols>
    <col min="1" max="1" width="4.28515625" customWidth="1"/>
    <col min="2" max="2" width="43.85546875" customWidth="1"/>
    <col min="3" max="5" width="15.7109375" customWidth="1"/>
  </cols>
  <sheetData>
    <row r="1" spans="1:13">
      <c r="A1" s="361" t="s">
        <v>409</v>
      </c>
      <c r="B1" s="331"/>
      <c r="C1" s="331"/>
      <c r="D1" s="331"/>
      <c r="E1" s="331"/>
    </row>
    <row r="2" spans="1:13" ht="13.5" thickBot="1"/>
    <row r="3" spans="1:13" ht="12.75" customHeight="1">
      <c r="A3" s="26" t="s">
        <v>27</v>
      </c>
      <c r="B3" s="49" t="s">
        <v>28</v>
      </c>
      <c r="C3" s="30" t="s">
        <v>310</v>
      </c>
      <c r="D3" s="30" t="s">
        <v>311</v>
      </c>
      <c r="E3" s="30" t="s">
        <v>312</v>
      </c>
      <c r="G3" s="811" t="s">
        <v>313</v>
      </c>
      <c r="H3" s="812"/>
      <c r="I3" s="812"/>
      <c r="J3" s="812"/>
      <c r="K3" s="812"/>
      <c r="L3" s="812"/>
      <c r="M3" s="813"/>
    </row>
    <row r="4" spans="1:13">
      <c r="A4" s="4" t="s">
        <v>54</v>
      </c>
      <c r="B4" s="269" t="s">
        <v>207</v>
      </c>
      <c r="C4" s="36">
        <f>SUM(C5:C8)</f>
        <v>0</v>
      </c>
      <c r="D4" s="36">
        <f>SUM(D5:D8)</f>
        <v>0</v>
      </c>
      <c r="E4" s="36">
        <f>SUM(E5:E8)</f>
        <v>0</v>
      </c>
      <c r="G4" s="814"/>
      <c r="H4" s="815"/>
      <c r="I4" s="815"/>
      <c r="J4" s="815"/>
      <c r="K4" s="815"/>
      <c r="L4" s="815"/>
      <c r="M4" s="816"/>
    </row>
    <row r="5" spans="1:13">
      <c r="A5" s="270" t="s">
        <v>55</v>
      </c>
      <c r="B5" s="165" t="s">
        <v>208</v>
      </c>
      <c r="C5" s="37"/>
      <c r="D5" s="37"/>
      <c r="E5" s="37"/>
      <c r="G5" s="814"/>
      <c r="H5" s="815"/>
      <c r="I5" s="815"/>
      <c r="J5" s="815"/>
      <c r="K5" s="815"/>
      <c r="L5" s="815"/>
      <c r="M5" s="816"/>
    </row>
    <row r="6" spans="1:13">
      <c r="A6" s="270" t="s">
        <v>131</v>
      </c>
      <c r="B6" s="165" t="s">
        <v>209</v>
      </c>
      <c r="C6" s="37"/>
      <c r="D6" s="37"/>
      <c r="E6" s="37"/>
      <c r="G6" s="814"/>
      <c r="H6" s="815"/>
      <c r="I6" s="815"/>
      <c r="J6" s="815"/>
      <c r="K6" s="815"/>
      <c r="L6" s="815"/>
      <c r="M6" s="816"/>
    </row>
    <row r="7" spans="1:13" ht="26.25" thickBot="1">
      <c r="A7" s="270" t="s">
        <v>142</v>
      </c>
      <c r="B7" s="165" t="s">
        <v>210</v>
      </c>
      <c r="C7" s="37"/>
      <c r="D7" s="37"/>
      <c r="E7" s="37"/>
      <c r="G7" s="817"/>
      <c r="H7" s="818"/>
      <c r="I7" s="818"/>
      <c r="J7" s="818"/>
      <c r="K7" s="818"/>
      <c r="L7" s="818"/>
      <c r="M7" s="819"/>
    </row>
    <row r="8" spans="1:13">
      <c r="A8" s="270" t="s">
        <v>143</v>
      </c>
      <c r="B8" s="165" t="s">
        <v>211</v>
      </c>
      <c r="C8" s="37"/>
      <c r="D8" s="37"/>
      <c r="E8" s="37"/>
      <c r="G8" s="332"/>
      <c r="H8" s="332"/>
      <c r="I8" s="332"/>
      <c r="J8" s="332"/>
      <c r="K8" s="332"/>
      <c r="L8" s="332"/>
      <c r="M8" s="332"/>
    </row>
    <row r="9" spans="1:13">
      <c r="A9" s="9" t="s">
        <v>56</v>
      </c>
      <c r="B9" s="271" t="s">
        <v>212</v>
      </c>
      <c r="C9" s="36">
        <f>SUM(C10:C17)</f>
        <v>0</v>
      </c>
      <c r="D9" s="36">
        <f>SUM(D10:D17)</f>
        <v>0</v>
      </c>
      <c r="E9" s="36">
        <f>SUM(E10:E17)</f>
        <v>0</v>
      </c>
      <c r="G9" s="332"/>
      <c r="H9" s="332"/>
      <c r="I9" s="332"/>
      <c r="J9" s="332"/>
      <c r="K9" s="332"/>
      <c r="L9" s="332"/>
      <c r="M9" s="332"/>
    </row>
    <row r="10" spans="1:13">
      <c r="A10" s="272" t="s">
        <v>55</v>
      </c>
      <c r="B10" s="273" t="s">
        <v>213</v>
      </c>
      <c r="C10" s="37"/>
      <c r="D10" s="37"/>
      <c r="E10" s="37"/>
    </row>
    <row r="11" spans="1:13">
      <c r="A11" s="272" t="s">
        <v>131</v>
      </c>
      <c r="B11" s="273" t="s">
        <v>214</v>
      </c>
      <c r="C11" s="37"/>
      <c r="D11" s="37"/>
      <c r="E11" s="37"/>
    </row>
    <row r="12" spans="1:13">
      <c r="A12" s="272" t="s">
        <v>142</v>
      </c>
      <c r="B12" s="273" t="s">
        <v>215</v>
      </c>
      <c r="C12" s="37"/>
      <c r="D12" s="37"/>
      <c r="E12" s="37"/>
    </row>
    <row r="13" spans="1:13">
      <c r="A13" s="272" t="s">
        <v>143</v>
      </c>
      <c r="B13" s="273" t="s">
        <v>216</v>
      </c>
      <c r="C13" s="37"/>
      <c r="D13" s="37"/>
      <c r="E13" s="37"/>
    </row>
    <row r="14" spans="1:13">
      <c r="A14" s="272" t="s">
        <v>144</v>
      </c>
      <c r="B14" s="273" t="s">
        <v>217</v>
      </c>
      <c r="C14" s="37"/>
      <c r="D14" s="37"/>
      <c r="E14" s="37"/>
    </row>
    <row r="15" spans="1:13">
      <c r="A15" s="272" t="s">
        <v>218</v>
      </c>
      <c r="B15" s="273" t="s">
        <v>219</v>
      </c>
      <c r="C15" s="37"/>
      <c r="D15" s="37"/>
      <c r="E15" s="37"/>
    </row>
    <row r="16" spans="1:13">
      <c r="A16" s="272" t="s">
        <v>220</v>
      </c>
      <c r="B16" s="273" t="s">
        <v>221</v>
      </c>
      <c r="C16" s="37"/>
      <c r="D16" s="37"/>
      <c r="E16" s="37"/>
    </row>
    <row r="17" spans="1:5">
      <c r="A17" s="270" t="s">
        <v>222</v>
      </c>
      <c r="B17" s="165" t="s">
        <v>223</v>
      </c>
      <c r="C17" s="37"/>
      <c r="D17" s="37"/>
      <c r="E17" s="37"/>
    </row>
    <row r="18" spans="1:5">
      <c r="A18" s="3" t="s">
        <v>57</v>
      </c>
      <c r="B18" s="10" t="s">
        <v>224</v>
      </c>
      <c r="C18" s="35">
        <f>C4-C9</f>
        <v>0</v>
      </c>
      <c r="D18" s="35">
        <f>D4-D9</f>
        <v>0</v>
      </c>
      <c r="E18" s="35">
        <f>E4-E9</f>
        <v>0</v>
      </c>
    </row>
    <row r="19" spans="1:5">
      <c r="A19" s="4" t="s">
        <v>58</v>
      </c>
      <c r="B19" s="269" t="s">
        <v>225</v>
      </c>
      <c r="C19" s="36">
        <f>SUM(C20:C21)</f>
        <v>0</v>
      </c>
      <c r="D19" s="36">
        <f>SUM(D20:D21)</f>
        <v>0</v>
      </c>
      <c r="E19" s="36">
        <f>SUM(E20:E21)</f>
        <v>0</v>
      </c>
    </row>
    <row r="20" spans="1:5">
      <c r="A20" s="272" t="s">
        <v>55</v>
      </c>
      <c r="B20" s="5" t="s">
        <v>226</v>
      </c>
      <c r="C20" s="37"/>
      <c r="D20" s="37"/>
      <c r="E20" s="37"/>
    </row>
    <row r="21" spans="1:5">
      <c r="A21" s="272" t="s">
        <v>131</v>
      </c>
      <c r="B21" s="5" t="s">
        <v>227</v>
      </c>
      <c r="C21" s="37"/>
      <c r="D21" s="37"/>
      <c r="E21" s="37"/>
    </row>
    <row r="22" spans="1:5">
      <c r="A22" s="4" t="s">
        <v>59</v>
      </c>
      <c r="B22" s="269" t="s">
        <v>228</v>
      </c>
      <c r="C22" s="36"/>
      <c r="D22" s="36"/>
      <c r="E22" s="36"/>
    </row>
    <row r="23" spans="1:5">
      <c r="A23" s="3" t="s">
        <v>60</v>
      </c>
      <c r="B23" s="10" t="s">
        <v>229</v>
      </c>
      <c r="C23" s="35">
        <f>C18+C19-C22</f>
        <v>0</v>
      </c>
      <c r="D23" s="35">
        <f>D18+D19-D22</f>
        <v>0</v>
      </c>
      <c r="E23" s="35">
        <f>E18+E19-E22</f>
        <v>0</v>
      </c>
    </row>
    <row r="24" spans="1:5">
      <c r="A24" s="4" t="s">
        <v>61</v>
      </c>
      <c r="B24" s="269" t="s">
        <v>230</v>
      </c>
      <c r="C24" s="36"/>
      <c r="D24" s="36"/>
      <c r="E24" s="36"/>
    </row>
    <row r="25" spans="1:5">
      <c r="A25" s="4" t="s">
        <v>62</v>
      </c>
      <c r="B25" s="269" t="s">
        <v>231</v>
      </c>
      <c r="C25" s="36"/>
      <c r="D25" s="36"/>
      <c r="E25" s="36"/>
    </row>
    <row r="26" spans="1:5" ht="25.5">
      <c r="A26" s="3" t="s">
        <v>55</v>
      </c>
      <c r="B26" s="10" t="s">
        <v>232</v>
      </c>
      <c r="C26" s="35">
        <f>C23+C24-C25</f>
        <v>0</v>
      </c>
      <c r="D26" s="35">
        <f>D23+D24-D25</f>
        <v>0</v>
      </c>
      <c r="E26" s="35">
        <f>E23+E24-E25</f>
        <v>0</v>
      </c>
    </row>
    <row r="27" spans="1:5">
      <c r="A27" s="270" t="s">
        <v>55</v>
      </c>
      <c r="B27" s="165" t="s">
        <v>233</v>
      </c>
      <c r="C27" s="37"/>
      <c r="D27" s="37"/>
      <c r="E27" s="37"/>
    </row>
    <row r="28" spans="1:5">
      <c r="A28" s="270" t="s">
        <v>131</v>
      </c>
      <c r="B28" s="165" t="s">
        <v>234</v>
      </c>
      <c r="C28" s="37"/>
      <c r="D28" s="37"/>
      <c r="E28" s="37"/>
    </row>
    <row r="29" spans="1:5">
      <c r="A29" s="3" t="s">
        <v>235</v>
      </c>
      <c r="B29" s="10" t="s">
        <v>236</v>
      </c>
      <c r="C29" s="35">
        <f>C26+C27-C28</f>
        <v>0</v>
      </c>
      <c r="D29" s="35">
        <f>D26+D27-D28</f>
        <v>0</v>
      </c>
      <c r="E29" s="35">
        <f>E26+E27-E28</f>
        <v>0</v>
      </c>
    </row>
    <row r="30" spans="1:5">
      <c r="A30" s="274" t="s">
        <v>237</v>
      </c>
      <c r="B30" s="269" t="s">
        <v>238</v>
      </c>
      <c r="C30" s="36"/>
      <c r="D30" s="36"/>
      <c r="E30" s="36"/>
    </row>
    <row r="31" spans="1:5">
      <c r="A31" s="274" t="s">
        <v>239</v>
      </c>
      <c r="B31" s="269" t="s">
        <v>240</v>
      </c>
      <c r="C31" s="36"/>
      <c r="D31" s="36"/>
      <c r="E31" s="36"/>
    </row>
    <row r="32" spans="1:5">
      <c r="A32" s="2" t="s">
        <v>241</v>
      </c>
      <c r="B32" s="275" t="s">
        <v>242</v>
      </c>
      <c r="C32" s="34">
        <f>C29-C30-C31</f>
        <v>0</v>
      </c>
      <c r="D32" s="34">
        <f>D29-D30-D31</f>
        <v>0</v>
      </c>
      <c r="E32" s="34">
        <f>E29-E30-E31</f>
        <v>0</v>
      </c>
    </row>
    <row r="34" spans="1:5">
      <c r="A34" s="305" t="s">
        <v>392</v>
      </c>
      <c r="B34" s="24"/>
      <c r="C34" s="27"/>
      <c r="D34" s="27"/>
      <c r="E34" s="27"/>
    </row>
    <row r="35" spans="1:5">
      <c r="A35" s="75"/>
      <c r="B35" s="8"/>
      <c r="C35" s="29"/>
      <c r="D35" s="29"/>
      <c r="E35" s="29"/>
    </row>
    <row r="36" spans="1:5">
      <c r="A36" s="26" t="s">
        <v>27</v>
      </c>
      <c r="B36" s="49" t="s">
        <v>28</v>
      </c>
      <c r="C36" s="30" t="s">
        <v>310</v>
      </c>
      <c r="D36" s="30" t="s">
        <v>311</v>
      </c>
      <c r="E36" s="30" t="s">
        <v>312</v>
      </c>
    </row>
    <row r="37" spans="1:5">
      <c r="A37" s="3" t="s">
        <v>30</v>
      </c>
      <c r="B37" s="10" t="s">
        <v>267</v>
      </c>
      <c r="C37" s="35">
        <f>C38+C39+C42+C43+C44</f>
        <v>0</v>
      </c>
      <c r="D37" s="35">
        <f>D38+D39+D42+D43+D44</f>
        <v>0</v>
      </c>
      <c r="E37" s="35">
        <f>E38+E39+E42+E43+E44</f>
        <v>0</v>
      </c>
    </row>
    <row r="38" spans="1:5">
      <c r="A38" s="308" t="s">
        <v>31</v>
      </c>
      <c r="B38" s="6" t="s">
        <v>268</v>
      </c>
      <c r="C38" s="37"/>
      <c r="D38" s="37"/>
      <c r="E38" s="37"/>
    </row>
    <row r="39" spans="1:5">
      <c r="A39" s="308" t="s">
        <v>38</v>
      </c>
      <c r="B39" s="6" t="s">
        <v>269</v>
      </c>
      <c r="C39" s="37">
        <f>C40+C41</f>
        <v>0</v>
      </c>
      <c r="D39" s="37">
        <f>D40+D41</f>
        <v>0</v>
      </c>
      <c r="E39" s="37">
        <f>E40+E41</f>
        <v>0</v>
      </c>
    </row>
    <row r="40" spans="1:5">
      <c r="A40" s="308" t="s">
        <v>33</v>
      </c>
      <c r="B40" s="309" t="s">
        <v>270</v>
      </c>
      <c r="C40" s="37"/>
      <c r="D40" s="37"/>
      <c r="E40" s="37"/>
    </row>
    <row r="41" spans="1:5">
      <c r="A41" s="308" t="s">
        <v>37</v>
      </c>
      <c r="B41" s="309" t="s">
        <v>271</v>
      </c>
      <c r="C41" s="37"/>
      <c r="D41" s="37"/>
      <c r="E41" s="37"/>
    </row>
    <row r="42" spans="1:5">
      <c r="A42" s="308" t="s">
        <v>63</v>
      </c>
      <c r="B42" s="6" t="s">
        <v>272</v>
      </c>
      <c r="C42" s="37"/>
      <c r="D42" s="37"/>
      <c r="E42" s="37"/>
    </row>
    <row r="43" spans="1:5">
      <c r="A43" s="308" t="s">
        <v>64</v>
      </c>
      <c r="B43" s="6" t="s">
        <v>273</v>
      </c>
      <c r="C43" s="37"/>
      <c r="D43" s="37"/>
      <c r="E43" s="37"/>
    </row>
    <row r="44" spans="1:5">
      <c r="A44" s="308" t="s">
        <v>65</v>
      </c>
      <c r="B44" s="6" t="s">
        <v>274</v>
      </c>
      <c r="C44" s="37"/>
      <c r="D44" s="37"/>
      <c r="E44" s="37"/>
    </row>
    <row r="45" spans="1:5">
      <c r="A45" s="3" t="s">
        <v>56</v>
      </c>
      <c r="B45" s="10" t="s">
        <v>275</v>
      </c>
      <c r="C45" s="35">
        <f>C46+C47+C48+C51</f>
        <v>0</v>
      </c>
      <c r="D45" s="35">
        <f>D46+D47+D48+D51</f>
        <v>0</v>
      </c>
      <c r="E45" s="35">
        <f>E46+E47+E48+E51</f>
        <v>0</v>
      </c>
    </row>
    <row r="46" spans="1:5">
      <c r="A46" s="308" t="s">
        <v>31</v>
      </c>
      <c r="B46" s="6" t="s">
        <v>276</v>
      </c>
      <c r="C46" s="37"/>
      <c r="D46" s="37"/>
      <c r="E46" s="37"/>
    </row>
    <row r="47" spans="1:5">
      <c r="A47" s="308" t="s">
        <v>38</v>
      </c>
      <c r="B47" s="6" t="s">
        <v>277</v>
      </c>
      <c r="C47" s="37"/>
      <c r="D47" s="37"/>
      <c r="E47" s="37"/>
    </row>
    <row r="48" spans="1:5">
      <c r="A48" s="308" t="s">
        <v>63</v>
      </c>
      <c r="B48" s="6" t="s">
        <v>278</v>
      </c>
      <c r="C48" s="37">
        <f>C49+C50</f>
        <v>0</v>
      </c>
      <c r="D48" s="37">
        <f>D49+D50</f>
        <v>0</v>
      </c>
      <c r="E48" s="37">
        <f>E49+E50</f>
        <v>0</v>
      </c>
    </row>
    <row r="49" spans="1:5">
      <c r="A49" s="308" t="s">
        <v>33</v>
      </c>
      <c r="B49" s="309" t="s">
        <v>279</v>
      </c>
      <c r="C49" s="37"/>
      <c r="D49" s="37"/>
      <c r="E49" s="37"/>
    </row>
    <row r="50" spans="1:5">
      <c r="A50" s="310" t="s">
        <v>37</v>
      </c>
      <c r="B50" s="311" t="s">
        <v>280</v>
      </c>
      <c r="C50" s="298">
        <f>C109</f>
        <v>0</v>
      </c>
      <c r="D50" s="298">
        <f>D109</f>
        <v>0</v>
      </c>
      <c r="E50" s="298">
        <f>E109</f>
        <v>0</v>
      </c>
    </row>
    <row r="51" spans="1:5">
      <c r="A51" s="308" t="s">
        <v>64</v>
      </c>
      <c r="B51" s="6" t="s">
        <v>281</v>
      </c>
      <c r="C51" s="37"/>
      <c r="D51" s="37"/>
      <c r="E51" s="37"/>
    </row>
    <row r="52" spans="1:5">
      <c r="A52" s="2"/>
      <c r="B52" s="312" t="s">
        <v>282</v>
      </c>
      <c r="C52" s="34">
        <f>C37+C45</f>
        <v>0</v>
      </c>
      <c r="D52" s="34">
        <f>D37+D45</f>
        <v>0</v>
      </c>
      <c r="E52" s="34">
        <f>E37+E45</f>
        <v>0</v>
      </c>
    </row>
    <row r="53" spans="1:5">
      <c r="A53" s="15"/>
      <c r="B53" s="55" t="s">
        <v>283</v>
      </c>
      <c r="C53" s="313"/>
      <c r="D53" s="313"/>
      <c r="E53" s="313"/>
    </row>
    <row r="54" spans="1:5">
      <c r="A54" s="3" t="s">
        <v>30</v>
      </c>
      <c r="B54" s="10" t="s">
        <v>284</v>
      </c>
      <c r="C54" s="35">
        <f>SUM(C55:C60)</f>
        <v>0</v>
      </c>
      <c r="D54" s="35">
        <f>SUM(D55:D60)</f>
        <v>0</v>
      </c>
      <c r="E54" s="35">
        <f>SUM(E55:E60)</f>
        <v>0</v>
      </c>
    </row>
    <row r="55" spans="1:5">
      <c r="A55" s="308" t="s">
        <v>31</v>
      </c>
      <c r="B55" s="6" t="s">
        <v>285</v>
      </c>
      <c r="C55" s="37"/>
      <c r="D55" s="37"/>
      <c r="E55" s="37"/>
    </row>
    <row r="56" spans="1:5">
      <c r="A56" s="308" t="s">
        <v>38</v>
      </c>
      <c r="B56" s="6" t="s">
        <v>286</v>
      </c>
      <c r="C56" s="37"/>
      <c r="D56" s="37"/>
      <c r="E56" s="37"/>
    </row>
    <row r="57" spans="1:5">
      <c r="A57" s="308" t="s">
        <v>63</v>
      </c>
      <c r="B57" s="6" t="s">
        <v>287</v>
      </c>
      <c r="C57" s="37"/>
      <c r="D57" s="37"/>
      <c r="E57" s="37"/>
    </row>
    <row r="58" spans="1:5">
      <c r="A58" s="308" t="s">
        <v>64</v>
      </c>
      <c r="B58" s="6" t="s">
        <v>288</v>
      </c>
      <c r="C58" s="37"/>
      <c r="D58" s="37"/>
      <c r="E58" s="37"/>
    </row>
    <row r="59" spans="1:5">
      <c r="A59" s="308" t="s">
        <v>65</v>
      </c>
      <c r="B59" s="6" t="s">
        <v>289</v>
      </c>
      <c r="C59" s="37"/>
      <c r="D59" s="37"/>
      <c r="E59" s="37"/>
    </row>
    <row r="60" spans="1:5">
      <c r="A60" s="308" t="s">
        <v>290</v>
      </c>
      <c r="B60" s="6" t="s">
        <v>291</v>
      </c>
      <c r="C60" s="37"/>
      <c r="D60" s="37"/>
      <c r="E60" s="37"/>
    </row>
    <row r="61" spans="1:5">
      <c r="A61" s="314" t="s">
        <v>56</v>
      </c>
      <c r="B61" s="10" t="s">
        <v>292</v>
      </c>
      <c r="C61" s="35">
        <f>C62+C63+C66+C70</f>
        <v>0</v>
      </c>
      <c r="D61" s="35">
        <f>D62+D63+D66+D70</f>
        <v>0</v>
      </c>
      <c r="E61" s="35">
        <f>E62+E63+E66+E70</f>
        <v>0</v>
      </c>
    </row>
    <row r="62" spans="1:5">
      <c r="A62" s="308" t="s">
        <v>31</v>
      </c>
      <c r="B62" s="6" t="s">
        <v>293</v>
      </c>
      <c r="C62" s="37"/>
      <c r="D62" s="37"/>
      <c r="E62" s="37"/>
    </row>
    <row r="63" spans="1:5">
      <c r="A63" s="308" t="s">
        <v>38</v>
      </c>
      <c r="B63" s="6" t="s">
        <v>294</v>
      </c>
      <c r="C63" s="37">
        <f>SUM(C64:C65)</f>
        <v>0</v>
      </c>
      <c r="D63" s="37">
        <f>SUM(D64:D65)</f>
        <v>0</v>
      </c>
      <c r="E63" s="37">
        <f>SUM(E64:E65)</f>
        <v>0</v>
      </c>
    </row>
    <row r="64" spans="1:5">
      <c r="A64" s="270" t="s">
        <v>33</v>
      </c>
      <c r="B64" s="309" t="s">
        <v>295</v>
      </c>
      <c r="C64" s="37"/>
      <c r="D64" s="37"/>
      <c r="E64" s="37"/>
    </row>
    <row r="65" spans="1:5">
      <c r="A65" s="270" t="s">
        <v>37</v>
      </c>
      <c r="B65" s="309" t="s">
        <v>296</v>
      </c>
      <c r="C65" s="37"/>
      <c r="D65" s="37"/>
      <c r="E65" s="37"/>
    </row>
    <row r="66" spans="1:5">
      <c r="A66" s="308" t="s">
        <v>63</v>
      </c>
      <c r="B66" s="6" t="s">
        <v>297</v>
      </c>
      <c r="C66" s="37">
        <f>SUM(C67:C69)</f>
        <v>0</v>
      </c>
      <c r="D66" s="37">
        <f>SUM(D67:D69)</f>
        <v>0</v>
      </c>
      <c r="E66" s="37">
        <f>SUM(E67:E69)</f>
        <v>0</v>
      </c>
    </row>
    <row r="67" spans="1:5">
      <c r="A67" s="270" t="s">
        <v>33</v>
      </c>
      <c r="B67" s="309" t="s">
        <v>298</v>
      </c>
      <c r="C67" s="37"/>
      <c r="D67" s="37"/>
      <c r="E67" s="37"/>
    </row>
    <row r="68" spans="1:5">
      <c r="A68" s="270" t="s">
        <v>37</v>
      </c>
      <c r="B68" s="309" t="s">
        <v>295</v>
      </c>
      <c r="C68" s="37"/>
      <c r="D68" s="37"/>
      <c r="E68" s="37"/>
    </row>
    <row r="69" spans="1:5">
      <c r="A69" s="270" t="s">
        <v>51</v>
      </c>
      <c r="B69" s="309" t="s">
        <v>299</v>
      </c>
      <c r="C69" s="37"/>
      <c r="D69" s="37"/>
      <c r="E69" s="37"/>
    </row>
    <row r="70" spans="1:5" ht="25.5">
      <c r="A70" s="308" t="s">
        <v>64</v>
      </c>
      <c r="B70" s="6" t="s">
        <v>300</v>
      </c>
      <c r="C70" s="37">
        <f>C71+C72</f>
        <v>0</v>
      </c>
      <c r="D70" s="37">
        <f>D71+D72</f>
        <v>0</v>
      </c>
      <c r="E70" s="37">
        <f>E71+E72</f>
        <v>0</v>
      </c>
    </row>
    <row r="71" spans="1:5">
      <c r="A71" s="308" t="s">
        <v>33</v>
      </c>
      <c r="B71" s="309" t="s">
        <v>301</v>
      </c>
      <c r="C71" s="37"/>
      <c r="D71" s="37"/>
      <c r="E71" s="37"/>
    </row>
    <row r="72" spans="1:5">
      <c r="A72" s="308" t="s">
        <v>37</v>
      </c>
      <c r="B72" s="309" t="s">
        <v>302</v>
      </c>
      <c r="C72" s="37"/>
      <c r="D72" s="37"/>
      <c r="E72" s="37"/>
    </row>
    <row r="73" spans="1:5">
      <c r="A73" s="315"/>
      <c r="B73" s="312" t="s">
        <v>303</v>
      </c>
      <c r="C73" s="34">
        <f>C54+C61</f>
        <v>0</v>
      </c>
      <c r="D73" s="34">
        <f>D54+D61</f>
        <v>0</v>
      </c>
      <c r="E73" s="34">
        <f>E54+E61</f>
        <v>0</v>
      </c>
    </row>
    <row r="74" spans="1:5">
      <c r="A74" s="316"/>
      <c r="B74" s="317" t="s">
        <v>304</v>
      </c>
      <c r="C74" s="40">
        <f>C52-C73</f>
        <v>0</v>
      </c>
      <c r="D74" s="40">
        <f>D52-D73</f>
        <v>0</v>
      </c>
      <c r="E74" s="40">
        <f>E52-E73</f>
        <v>0</v>
      </c>
    </row>
    <row r="76" spans="1:5">
      <c r="A76" s="361" t="s">
        <v>393</v>
      </c>
      <c r="B76" s="24"/>
      <c r="C76" s="27"/>
      <c r="D76" s="27"/>
      <c r="E76" s="27"/>
    </row>
    <row r="77" spans="1:5">
      <c r="A77" s="8"/>
      <c r="B77" s="8"/>
      <c r="C77" s="29"/>
      <c r="D77" s="29"/>
      <c r="E77" s="29"/>
    </row>
    <row r="78" spans="1:5">
      <c r="A78" s="26" t="s">
        <v>27</v>
      </c>
      <c r="B78" s="49" t="s">
        <v>28</v>
      </c>
      <c r="C78" s="30" t="s">
        <v>310</v>
      </c>
      <c r="D78" s="30" t="s">
        <v>311</v>
      </c>
      <c r="E78" s="30" t="s">
        <v>312</v>
      </c>
    </row>
    <row r="79" spans="1:5" ht="25.5">
      <c r="A79" s="287" t="s">
        <v>54</v>
      </c>
      <c r="B79" s="288" t="s">
        <v>66</v>
      </c>
      <c r="C79" s="289"/>
      <c r="D79" s="289"/>
      <c r="E79" s="289"/>
    </row>
    <row r="80" spans="1:5">
      <c r="A80" s="290" t="s">
        <v>55</v>
      </c>
      <c r="B80" s="10" t="s">
        <v>242</v>
      </c>
      <c r="C80" s="400"/>
      <c r="D80" s="400"/>
      <c r="E80" s="400"/>
    </row>
    <row r="81" spans="1:5">
      <c r="A81" s="290" t="s">
        <v>131</v>
      </c>
      <c r="B81" s="10" t="s">
        <v>243</v>
      </c>
      <c r="C81" s="35">
        <f>SUM(C82:C89)</f>
        <v>0</v>
      </c>
      <c r="D81" s="35">
        <f>SUM(D82:D89)</f>
        <v>0</v>
      </c>
      <c r="E81" s="35">
        <f>SUM(E82:E89)</f>
        <v>0</v>
      </c>
    </row>
    <row r="82" spans="1:5">
      <c r="A82" s="291">
        <v>1</v>
      </c>
      <c r="B82" s="165" t="s">
        <v>244</v>
      </c>
      <c r="C82" s="37"/>
      <c r="D82" s="37"/>
      <c r="E82" s="37"/>
    </row>
    <row r="83" spans="1:5">
      <c r="A83" s="291">
        <v>2</v>
      </c>
      <c r="B83" s="165" t="s">
        <v>245</v>
      </c>
      <c r="C83" s="37"/>
      <c r="D83" s="37"/>
      <c r="E83" s="37"/>
    </row>
    <row r="84" spans="1:5" ht="25.5">
      <c r="A84" s="291">
        <v>3</v>
      </c>
      <c r="B84" s="165" t="s">
        <v>246</v>
      </c>
      <c r="C84" s="37"/>
      <c r="D84" s="37"/>
      <c r="E84" s="37"/>
    </row>
    <row r="85" spans="1:5">
      <c r="A85" s="291">
        <v>4</v>
      </c>
      <c r="B85" s="165" t="s">
        <v>247</v>
      </c>
      <c r="C85" s="37"/>
      <c r="D85" s="37"/>
      <c r="E85" s="37"/>
    </row>
    <row r="86" spans="1:5">
      <c r="A86" s="291">
        <v>5</v>
      </c>
      <c r="B86" s="165" t="s">
        <v>248</v>
      </c>
      <c r="C86" s="37"/>
      <c r="D86" s="37"/>
      <c r="E86" s="37"/>
    </row>
    <row r="87" spans="1:5">
      <c r="A87" s="291">
        <v>6</v>
      </c>
      <c r="B87" s="165" t="s">
        <v>249</v>
      </c>
      <c r="C87" s="37"/>
      <c r="D87" s="37"/>
      <c r="E87" s="37"/>
    </row>
    <row r="88" spans="1:5">
      <c r="A88" s="291">
        <v>7</v>
      </c>
      <c r="B88" s="165" t="s">
        <v>250</v>
      </c>
      <c r="C88" s="37"/>
      <c r="D88" s="37"/>
      <c r="E88" s="37"/>
    </row>
    <row r="89" spans="1:5">
      <c r="A89" s="291">
        <v>8</v>
      </c>
      <c r="B89" s="165" t="s">
        <v>251</v>
      </c>
      <c r="C89" s="37"/>
      <c r="D89" s="37"/>
      <c r="E89" s="37"/>
    </row>
    <row r="90" spans="1:5" ht="25.5">
      <c r="A90" s="292" t="s">
        <v>142</v>
      </c>
      <c r="B90" s="275" t="s">
        <v>252</v>
      </c>
      <c r="C90" s="34">
        <f>C80+C81</f>
        <v>0</v>
      </c>
      <c r="D90" s="34">
        <f>D80+D81</f>
        <v>0</v>
      </c>
      <c r="E90" s="34">
        <f>E80+E81</f>
        <v>0</v>
      </c>
    </row>
    <row r="91" spans="1:5" ht="25.5">
      <c r="A91" s="287" t="s">
        <v>56</v>
      </c>
      <c r="B91" s="288" t="s">
        <v>67</v>
      </c>
      <c r="C91" s="289"/>
      <c r="D91" s="289"/>
      <c r="E91" s="289"/>
    </row>
    <row r="92" spans="1:5">
      <c r="A92" s="293" t="s">
        <v>55</v>
      </c>
      <c r="B92" s="165" t="s">
        <v>145</v>
      </c>
      <c r="C92" s="37"/>
      <c r="D92" s="37"/>
      <c r="E92" s="37"/>
    </row>
    <row r="93" spans="1:5">
      <c r="A93" s="293" t="s">
        <v>131</v>
      </c>
      <c r="B93" s="165" t="s">
        <v>137</v>
      </c>
      <c r="C93" s="37"/>
      <c r="D93" s="37"/>
      <c r="E93" s="37"/>
    </row>
    <row r="94" spans="1:5" ht="25.5">
      <c r="A94" s="292" t="s">
        <v>142</v>
      </c>
      <c r="B94" s="275" t="s">
        <v>255</v>
      </c>
      <c r="C94" s="34">
        <f>C92-C93</f>
        <v>0</v>
      </c>
      <c r="D94" s="34">
        <f>D92-D93</f>
        <v>0</v>
      </c>
      <c r="E94" s="34">
        <f>E92-E93</f>
        <v>0</v>
      </c>
    </row>
    <row r="95" spans="1:5" ht="25.5">
      <c r="A95" s="287" t="s">
        <v>57</v>
      </c>
      <c r="B95" s="288" t="s">
        <v>68</v>
      </c>
      <c r="C95" s="289"/>
      <c r="D95" s="289"/>
      <c r="E95" s="289"/>
    </row>
    <row r="96" spans="1:5">
      <c r="A96" s="294" t="s">
        <v>55</v>
      </c>
      <c r="B96" s="10" t="s">
        <v>145</v>
      </c>
      <c r="C96" s="37">
        <f>SUM(C97:C101)</f>
        <v>0</v>
      </c>
      <c r="D96" s="37">
        <f>SUM(D97:D101)</f>
        <v>0</v>
      </c>
      <c r="E96" s="37">
        <f>SUM(E97:E101)</f>
        <v>0</v>
      </c>
    </row>
    <row r="97" spans="1:5" ht="38.25">
      <c r="A97" s="291">
        <v>1</v>
      </c>
      <c r="B97" s="165" t="s">
        <v>314</v>
      </c>
      <c r="C97" s="37"/>
      <c r="D97" s="37"/>
      <c r="E97" s="37"/>
    </row>
    <row r="98" spans="1:5">
      <c r="A98" s="291">
        <v>2</v>
      </c>
      <c r="B98" s="165" t="s">
        <v>226</v>
      </c>
      <c r="C98" s="37"/>
      <c r="D98" s="37"/>
      <c r="E98" s="37"/>
    </row>
    <row r="99" spans="1:5">
      <c r="A99" s="291">
        <v>3</v>
      </c>
      <c r="B99" s="165" t="s">
        <v>295</v>
      </c>
      <c r="C99" s="37"/>
      <c r="D99" s="37"/>
      <c r="E99" s="37"/>
    </row>
    <row r="100" spans="1:5">
      <c r="A100" s="291">
        <v>4</v>
      </c>
      <c r="B100" s="165" t="s">
        <v>315</v>
      </c>
      <c r="C100" s="37"/>
      <c r="D100" s="37"/>
      <c r="E100" s="37"/>
    </row>
    <row r="101" spans="1:5">
      <c r="A101" s="291">
        <v>5</v>
      </c>
      <c r="B101" s="165" t="s">
        <v>316</v>
      </c>
      <c r="C101" s="37"/>
      <c r="D101" s="37"/>
      <c r="E101" s="37"/>
    </row>
    <row r="102" spans="1:5">
      <c r="A102" s="294" t="s">
        <v>131</v>
      </c>
      <c r="B102" s="10" t="s">
        <v>137</v>
      </c>
      <c r="C102" s="37">
        <f>SUM(C103:C105)</f>
        <v>0</v>
      </c>
      <c r="D102" s="37">
        <f>SUM(D103:D105)</f>
        <v>0</v>
      </c>
      <c r="E102" s="37">
        <f>SUM(E103:E105)</f>
        <v>0</v>
      </c>
    </row>
    <row r="103" spans="1:5">
      <c r="A103" s="291">
        <v>1</v>
      </c>
      <c r="B103" s="165" t="s">
        <v>317</v>
      </c>
      <c r="C103" s="37"/>
      <c r="D103" s="37"/>
      <c r="E103" s="37"/>
    </row>
    <row r="104" spans="1:5">
      <c r="A104" s="291">
        <v>2</v>
      </c>
      <c r="B104" s="165" t="s">
        <v>318</v>
      </c>
      <c r="C104" s="37"/>
      <c r="D104" s="37"/>
      <c r="E104" s="37"/>
    </row>
    <row r="105" spans="1:5">
      <c r="A105" s="291">
        <v>3</v>
      </c>
      <c r="B105" s="165" t="s">
        <v>319</v>
      </c>
      <c r="C105" s="37"/>
      <c r="D105" s="37"/>
      <c r="E105" s="37"/>
    </row>
    <row r="106" spans="1:5" ht="25.5">
      <c r="A106" s="292" t="s">
        <v>142</v>
      </c>
      <c r="B106" s="275" t="s">
        <v>266</v>
      </c>
      <c r="C106" s="34">
        <f>C96-C102</f>
        <v>0</v>
      </c>
      <c r="D106" s="34">
        <f>D96-D102</f>
        <v>0</v>
      </c>
      <c r="E106" s="34">
        <f>E96-E102</f>
        <v>0</v>
      </c>
    </row>
    <row r="107" spans="1:5">
      <c r="A107" s="294" t="s">
        <v>58</v>
      </c>
      <c r="B107" s="10" t="s">
        <v>69</v>
      </c>
      <c r="C107" s="37">
        <f>C90+C94+C106</f>
        <v>0</v>
      </c>
      <c r="D107" s="37">
        <f>D90+D94+D106</f>
        <v>0</v>
      </c>
      <c r="E107" s="37">
        <f>E90+E94+E106</f>
        <v>0</v>
      </c>
    </row>
    <row r="108" spans="1:5">
      <c r="A108" s="294" t="s">
        <v>59</v>
      </c>
      <c r="B108" s="10" t="s">
        <v>70</v>
      </c>
      <c r="C108" s="37"/>
      <c r="D108" s="37">
        <f>C109</f>
        <v>0</v>
      </c>
      <c r="E108" s="37">
        <f>D109</f>
        <v>0</v>
      </c>
    </row>
    <row r="109" spans="1:5">
      <c r="A109" s="296" t="s">
        <v>60</v>
      </c>
      <c r="B109" s="297" t="s">
        <v>71</v>
      </c>
      <c r="C109" s="298">
        <f>C107+C108</f>
        <v>0</v>
      </c>
      <c r="D109" s="298">
        <f>D107+D108</f>
        <v>0</v>
      </c>
      <c r="E109" s="298">
        <f>E107+E108</f>
        <v>0</v>
      </c>
    </row>
  </sheetData>
  <customSheetViews>
    <customSheetView guid="{7B1D7D8E-D21F-4F41-9124-97AF4D7AC4F1}" scale="60" showPageBreaks="1" printArea="1" view="pageBreakPreview">
      <pageMargins left="0.7" right="0.7" top="0.75" bottom="0.75" header="0.3" footer="0.3"/>
      <pageSetup paperSize="9" scale="49" orientation="landscape" r:id="rId1"/>
      <headerFooter>
        <oddFooter>&amp;CStrona &amp;P z &amp;N&amp;R9 Dane historyczne</oddFooter>
      </headerFooter>
    </customSheetView>
    <customSheetView guid="{E0009F4F-48B6-4F1C-908A-7AA9220F9FEE}" showPageBreaks="1" topLeftCell="A58">
      <selection activeCell="D29" sqref="D29"/>
      <pageMargins left="0.7" right="0.7" top="0.75" bottom="0.75" header="0.3" footer="0.3"/>
      <pageSetup paperSize="9" scale="49" orientation="portrait" r:id="rId2"/>
    </customSheetView>
    <customSheetView guid="{6D8ACA1D-6FAD-497E-8DEE-A33C8B954C59}">
      <selection activeCell="H90" sqref="H90"/>
      <pageMargins left="0.7" right="0.7" top="0.75" bottom="0.75" header="0.3" footer="0.3"/>
      <pageSetup paperSize="9" scale="49" orientation="portrait" r:id="rId3"/>
    </customSheetView>
    <customSheetView guid="{F7D79B8D-92A2-4094-827A-AE8F90DE993F}" topLeftCell="A97">
      <selection activeCell="H25" sqref="H25"/>
      <pageMargins left="0.7" right="0.7" top="0.75" bottom="0.75" header="0.3" footer="0.3"/>
    </customSheetView>
    <customSheetView guid="{19015944-8DC3-4198-B28B-DDAFEE7C00D9}" topLeftCell="A55">
      <selection activeCell="G84" sqref="G84"/>
      <pageMargins left="0.7" right="0.7" top="0.75" bottom="0.75" header="0.3" footer="0.3"/>
    </customSheetView>
    <customSheetView guid="{9EC9AAF8-31E5-417A-A928-3DBD93AA7952}">
      <selection activeCell="H25" sqref="H25"/>
      <pageMargins left="0.7" right="0.7" top="0.75" bottom="0.75" header="0.3" footer="0.3"/>
    </customSheetView>
    <customSheetView guid="{6F4C57C8-5562-4709-9327-9573B39EDAF4}" showPageBreaks="1" topLeftCell="A55">
      <selection activeCell="F79" sqref="F79"/>
      <pageMargins left="0.7" right="0.7" top="0.75" bottom="0.75" header="0.3" footer="0.3"/>
      <pageSetup paperSize="9" scale="49" orientation="portrait" r:id="rId4"/>
    </customSheetView>
    <customSheetView guid="{11719C98-23F7-41BD-A4E2-6BEADD115585}" scale="60" showPageBreaks="1" printArea="1" view="pageBreakPreview">
      <pageMargins left="0.7" right="0.7" top="0.75" bottom="0.75" header="0.3" footer="0.3"/>
      <pageSetup paperSize="9" scale="49" orientation="landscape" r:id="rId5"/>
      <headerFooter>
        <oddFooter>&amp;CStrona &amp;P z &amp;N&amp;R9 Dane historyczne</oddFooter>
      </headerFooter>
    </customSheetView>
  </customSheetViews>
  <mergeCells count="1">
    <mergeCell ref="G3:M7"/>
  </mergeCells>
  <pageMargins left="0.7" right="0.7" top="0.75" bottom="0.75" header="0.3" footer="0.3"/>
  <pageSetup paperSize="9" scale="49" orientation="landscape" r:id="rId6"/>
  <headerFooter>
    <oddFooter>&amp;CStrona &amp;P z &amp;N&amp;R9 Dane historyczne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P36"/>
  <sheetViews>
    <sheetView view="pageBreakPreview" zoomScale="85" zoomScaleNormal="100" zoomScaleSheetLayoutView="85" workbookViewId="0">
      <selection activeCell="A3" sqref="A3"/>
    </sheetView>
  </sheetViews>
  <sheetFormatPr defaultRowHeight="12.75"/>
  <cols>
    <col min="1" max="1" width="3.28515625" customWidth="1"/>
    <col min="2" max="2" width="66" customWidth="1"/>
    <col min="3" max="3" width="11.85546875" bestFit="1" customWidth="1"/>
    <col min="4" max="4" width="11.140625" customWidth="1"/>
    <col min="5" max="5" width="11.7109375" bestFit="1" customWidth="1"/>
    <col min="6" max="16" width="10.28515625" bestFit="1" customWidth="1"/>
  </cols>
  <sheetData>
    <row r="1" spans="1:7" ht="13.5" thickBot="1"/>
    <row r="2" spans="1:7" ht="32.25" customHeight="1" thickBot="1">
      <c r="A2" s="820" t="s">
        <v>387</v>
      </c>
      <c r="B2" s="821"/>
      <c r="C2" s="821"/>
      <c r="D2" s="821"/>
      <c r="E2" s="821"/>
      <c r="F2" s="821"/>
      <c r="G2" s="822"/>
    </row>
    <row r="4" spans="1:7" ht="24">
      <c r="A4" s="443"/>
      <c r="B4" s="443"/>
      <c r="C4" s="456" t="s">
        <v>436</v>
      </c>
      <c r="D4" s="456" t="s">
        <v>470</v>
      </c>
      <c r="E4" s="456" t="s">
        <v>437</v>
      </c>
    </row>
    <row r="5" spans="1:7" s="267" customFormat="1">
      <c r="A5" s="448">
        <v>1</v>
      </c>
      <c r="B5" s="448" t="s">
        <v>791</v>
      </c>
      <c r="C5" s="447">
        <f>SUM(C6:C11)</f>
        <v>420291</v>
      </c>
      <c r="D5" s="447"/>
      <c r="E5" s="447">
        <f>SUM(E6:E11)</f>
        <v>199567.5</v>
      </c>
    </row>
    <row r="6" spans="1:7" s="267" customFormat="1">
      <c r="A6" s="448"/>
      <c r="B6" s="671" t="str">
        <f>'11'!B34</f>
        <v>Serwer</v>
      </c>
      <c r="C6" s="612">
        <f>'11'!C34</f>
        <v>28290</v>
      </c>
      <c r="D6" s="672">
        <f>'1 Założenia'!$D$13</f>
        <v>0.3</v>
      </c>
      <c r="E6" s="612">
        <f>C6*D6</f>
        <v>8487</v>
      </c>
    </row>
    <row r="7" spans="1:7" s="267" customFormat="1">
      <c r="A7" s="448"/>
      <c r="B7" s="671" t="str">
        <f>'11'!B36</f>
        <v>UPS</v>
      </c>
      <c r="C7" s="612">
        <f>'11'!I24</f>
        <v>18450</v>
      </c>
      <c r="D7" s="672">
        <f>'1 Założenia'!$D$13</f>
        <v>0.3</v>
      </c>
      <c r="E7" s="612">
        <f t="shared" ref="E7:E11" si="0">C7*D7</f>
        <v>5535</v>
      </c>
    </row>
    <row r="8" spans="1:7" s="267" customFormat="1">
      <c r="A8" s="448"/>
      <c r="B8" s="671" t="str">
        <f>'11'!B14</f>
        <v>Usługi instalacji, konfiguracji</v>
      </c>
      <c r="C8" s="612">
        <f>'11'!H14</f>
        <v>6150</v>
      </c>
      <c r="D8" s="672">
        <f>'1 Założenia'!$D$13</f>
        <v>0.3</v>
      </c>
      <c r="E8" s="612">
        <f t="shared" si="0"/>
        <v>1845</v>
      </c>
    </row>
    <row r="9" spans="1:7" s="267" customFormat="1">
      <c r="A9" s="448"/>
      <c r="B9" s="673" t="str">
        <f>'11'!B31</f>
        <v xml:space="preserve">Oprogramowanie, licencje </v>
      </c>
      <c r="C9" s="674">
        <f>'11'!C31</f>
        <v>261621</v>
      </c>
      <c r="D9" s="675">
        <f>'1 Założenia'!$D$14</f>
        <v>0.5</v>
      </c>
      <c r="E9" s="674">
        <f t="shared" si="0"/>
        <v>130810.5</v>
      </c>
    </row>
    <row r="10" spans="1:7" s="267" customFormat="1">
      <c r="A10" s="448"/>
      <c r="B10" s="673" t="str">
        <f>'11'!B32</f>
        <v>Integracja z systemem FK</v>
      </c>
      <c r="C10" s="674">
        <f>'11'!C32</f>
        <v>31980</v>
      </c>
      <c r="D10" s="675">
        <f>'1 Założenia'!$D$14</f>
        <v>0.5</v>
      </c>
      <c r="E10" s="674">
        <f t="shared" si="0"/>
        <v>15990</v>
      </c>
    </row>
    <row r="11" spans="1:7" s="267" customFormat="1">
      <c r="A11" s="448"/>
      <c r="B11" s="673" t="str">
        <f>'11'!B39</f>
        <v>Oprogramowanie bazodanowe</v>
      </c>
      <c r="C11" s="674">
        <f>'11'!C39</f>
        <v>73800</v>
      </c>
      <c r="D11" s="675">
        <f>'1 Założenia'!$D$14</f>
        <v>0.5</v>
      </c>
      <c r="E11" s="674">
        <f t="shared" si="0"/>
        <v>36900</v>
      </c>
    </row>
    <row r="12" spans="1:7" s="267" customFormat="1">
      <c r="A12" s="448">
        <v>2</v>
      </c>
      <c r="B12" s="448" t="s">
        <v>803</v>
      </c>
      <c r="C12" s="447">
        <f>SUM(C13:C14)</f>
        <v>4428</v>
      </c>
      <c r="D12" s="447"/>
      <c r="E12" s="447">
        <f>SUM(E17:E22)</f>
        <v>293996.375</v>
      </c>
    </row>
    <row r="13" spans="1:7" s="267" customFormat="1">
      <c r="A13" s="448"/>
      <c r="B13" s="446" t="str">
        <f>'11'!B35</f>
        <v>Router</v>
      </c>
      <c r="C13" s="445">
        <f>'11'!I23</f>
        <v>2091</v>
      </c>
    </row>
    <row r="14" spans="1:7" s="267" customFormat="1">
      <c r="A14" s="448"/>
      <c r="B14" s="446" t="str">
        <f>'11'!B40</f>
        <v>System operacyjny</v>
      </c>
      <c r="C14" s="445">
        <f>'11'!J26</f>
        <v>2337</v>
      </c>
    </row>
    <row r="15" spans="1:7" s="267" customFormat="1">
      <c r="A15" s="669"/>
      <c r="B15" s="448" t="s">
        <v>435</v>
      </c>
      <c r="C15" s="447">
        <f>C5+C12</f>
        <v>424719</v>
      </c>
      <c r="D15" s="720">
        <f>C15-'11'!C30</f>
        <v>0</v>
      </c>
    </row>
    <row r="16" spans="1:7" s="267" customFormat="1">
      <c r="A16" s="669"/>
      <c r="B16" s="669"/>
      <c r="C16" s="669"/>
      <c r="D16" s="669"/>
      <c r="E16" s="669"/>
    </row>
    <row r="17" spans="1:16" s="484" customFormat="1" ht="12">
      <c r="C17" s="670">
        <v>2018</v>
      </c>
      <c r="D17" s="670">
        <f>C17+1</f>
        <v>2019</v>
      </c>
      <c r="E17" s="670">
        <f t="shared" ref="E17:P17" si="1">D17+1</f>
        <v>2020</v>
      </c>
      <c r="F17" s="670">
        <f t="shared" si="1"/>
        <v>2021</v>
      </c>
      <c r="G17" s="670">
        <f t="shared" si="1"/>
        <v>2022</v>
      </c>
      <c r="H17" s="670">
        <f t="shared" si="1"/>
        <v>2023</v>
      </c>
      <c r="I17" s="670">
        <f t="shared" si="1"/>
        <v>2024</v>
      </c>
      <c r="J17" s="670">
        <f t="shared" si="1"/>
        <v>2025</v>
      </c>
      <c r="K17" s="670">
        <f t="shared" si="1"/>
        <v>2026</v>
      </c>
      <c r="L17" s="670">
        <f t="shared" si="1"/>
        <v>2027</v>
      </c>
      <c r="M17" s="670">
        <f t="shared" si="1"/>
        <v>2028</v>
      </c>
      <c r="N17" s="670">
        <f t="shared" si="1"/>
        <v>2029</v>
      </c>
      <c r="O17" s="670">
        <f t="shared" si="1"/>
        <v>2030</v>
      </c>
      <c r="P17" s="670">
        <f t="shared" si="1"/>
        <v>2031</v>
      </c>
    </row>
    <row r="18" spans="1:16" s="449" customFormat="1" ht="12">
      <c r="A18" s="448"/>
      <c r="B18" s="441" t="s">
        <v>438</v>
      </c>
      <c r="C18" s="447">
        <f t="shared" ref="C18:O18" si="2">C19+C20</f>
        <v>116414.375</v>
      </c>
      <c r="D18" s="447">
        <f t="shared" si="2"/>
        <v>199567.5</v>
      </c>
      <c r="E18" s="447">
        <f>E19+E20</f>
        <v>92408.875</v>
      </c>
      <c r="F18" s="447">
        <f>F19+F20</f>
        <v>11900.25</v>
      </c>
      <c r="G18" s="447">
        <f t="shared" si="2"/>
        <v>0</v>
      </c>
      <c r="H18" s="447">
        <f t="shared" si="2"/>
        <v>0</v>
      </c>
      <c r="I18" s="447">
        <f t="shared" si="2"/>
        <v>0</v>
      </c>
      <c r="J18" s="447">
        <f t="shared" si="2"/>
        <v>0</v>
      </c>
      <c r="K18" s="447">
        <f t="shared" si="2"/>
        <v>0</v>
      </c>
      <c r="L18" s="447">
        <f t="shared" si="2"/>
        <v>0</v>
      </c>
      <c r="M18" s="447">
        <f t="shared" si="2"/>
        <v>0</v>
      </c>
      <c r="N18" s="447">
        <f t="shared" si="2"/>
        <v>0</v>
      </c>
      <c r="O18" s="447">
        <f t="shared" si="2"/>
        <v>0</v>
      </c>
      <c r="P18" s="447">
        <f t="shared" ref="P18" si="3">P19+P20</f>
        <v>0</v>
      </c>
    </row>
    <row r="19" spans="1:16" s="443" customFormat="1" ht="12">
      <c r="A19" s="446">
        <v>1</v>
      </c>
      <c r="B19" s="451" t="s">
        <v>792</v>
      </c>
      <c r="C19" s="445">
        <f>D19/12*7</f>
        <v>9255.75</v>
      </c>
      <c r="D19" s="445">
        <f>SUM(E6:E8)</f>
        <v>15867</v>
      </c>
      <c r="E19" s="445">
        <f>D19</f>
        <v>15867</v>
      </c>
      <c r="F19" s="445">
        <f>SUM(C6:C8)-SUM(C19:E19)</f>
        <v>11900.25</v>
      </c>
      <c r="G19" s="445">
        <v>0</v>
      </c>
      <c r="H19" s="445">
        <v>0</v>
      </c>
      <c r="I19" s="445">
        <v>0</v>
      </c>
      <c r="J19" s="445">
        <v>0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</row>
    <row r="20" spans="1:16" s="443" customFormat="1" ht="13.5" customHeight="1">
      <c r="A20" s="446">
        <v>2</v>
      </c>
      <c r="B20" s="446" t="s">
        <v>439</v>
      </c>
      <c r="C20" s="445">
        <f>D20/12*7</f>
        <v>107158.625</v>
      </c>
      <c r="D20" s="445">
        <f>SUM(E9:E11)</f>
        <v>183700.5</v>
      </c>
      <c r="E20" s="445">
        <f>SUM(C9:C11)-SUM(C20:D20)</f>
        <v>76541.875</v>
      </c>
      <c r="F20" s="445">
        <f>SUM(C9:C11)-SUM(C20:E20)</f>
        <v>0</v>
      </c>
      <c r="G20" s="445">
        <v>0</v>
      </c>
      <c r="H20" s="445">
        <v>0</v>
      </c>
      <c r="I20" s="445">
        <v>0</v>
      </c>
      <c r="J20" s="445">
        <v>0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</row>
    <row r="21" spans="1:16" s="443" customFormat="1" ht="12">
      <c r="A21" s="448"/>
      <c r="B21" s="441" t="s">
        <v>440</v>
      </c>
      <c r="C21" s="447">
        <f>C22+C23</f>
        <v>0</v>
      </c>
      <c r="D21" s="447">
        <f t="shared" ref="D21:O21" si="4">D22+D23</f>
        <v>0</v>
      </c>
      <c r="E21" s="447">
        <f t="shared" si="4"/>
        <v>107158.625</v>
      </c>
      <c r="F21" s="447">
        <f t="shared" si="4"/>
        <v>187667.25</v>
      </c>
      <c r="G21" s="447">
        <f t="shared" si="4"/>
        <v>199567.5</v>
      </c>
      <c r="H21" s="447">
        <f t="shared" si="4"/>
        <v>199567.5</v>
      </c>
      <c r="I21" s="447">
        <f t="shared" si="4"/>
        <v>199567.5</v>
      </c>
      <c r="J21" s="447">
        <f t="shared" si="4"/>
        <v>199567.5</v>
      </c>
      <c r="K21" s="447">
        <f t="shared" si="4"/>
        <v>199567.5</v>
      </c>
      <c r="L21" s="447">
        <f t="shared" si="4"/>
        <v>199567.5</v>
      </c>
      <c r="M21" s="447">
        <f t="shared" si="4"/>
        <v>199567.5</v>
      </c>
      <c r="N21" s="447">
        <f t="shared" si="4"/>
        <v>199567.5</v>
      </c>
      <c r="O21" s="447">
        <f t="shared" si="4"/>
        <v>199567.5</v>
      </c>
      <c r="P21" s="447">
        <f t="shared" ref="P21" si="5">P22+P23</f>
        <v>199567.5</v>
      </c>
    </row>
    <row r="22" spans="1:16" s="443" customFormat="1" ht="12">
      <c r="A22" s="446">
        <v>1</v>
      </c>
      <c r="B22" s="451" t="s">
        <v>792</v>
      </c>
      <c r="C22" s="445"/>
      <c r="D22" s="445"/>
      <c r="E22" s="445"/>
      <c r="F22" s="445">
        <f>E19-F19</f>
        <v>3966.75</v>
      </c>
      <c r="G22" s="445">
        <f>E19</f>
        <v>15867</v>
      </c>
      <c r="H22" s="445">
        <f>G22</f>
        <v>15867</v>
      </c>
      <c r="I22" s="445">
        <f t="shared" ref="I22:P23" si="6">H22</f>
        <v>15867</v>
      </c>
      <c r="J22" s="445">
        <f t="shared" si="6"/>
        <v>15867</v>
      </c>
      <c r="K22" s="445">
        <f t="shared" si="6"/>
        <v>15867</v>
      </c>
      <c r="L22" s="445">
        <f t="shared" si="6"/>
        <v>15867</v>
      </c>
      <c r="M22" s="445">
        <f t="shared" si="6"/>
        <v>15867</v>
      </c>
      <c r="N22" s="445">
        <f t="shared" si="6"/>
        <v>15867</v>
      </c>
      <c r="O22" s="445">
        <f t="shared" si="6"/>
        <v>15867</v>
      </c>
      <c r="P22" s="445">
        <f t="shared" si="6"/>
        <v>15867</v>
      </c>
    </row>
    <row r="23" spans="1:16" s="443" customFormat="1" ht="14.25" customHeight="1">
      <c r="A23" s="446">
        <v>2</v>
      </c>
      <c r="B23" s="446" t="s">
        <v>439</v>
      </c>
      <c r="C23" s="445"/>
      <c r="D23" s="445"/>
      <c r="E23" s="445">
        <f>D20-E20</f>
        <v>107158.625</v>
      </c>
      <c r="F23" s="445">
        <f>D20</f>
        <v>183700.5</v>
      </c>
      <c r="G23" s="445">
        <f>F23</f>
        <v>183700.5</v>
      </c>
      <c r="H23" s="445">
        <f t="shared" ref="H23" si="7">G23</f>
        <v>183700.5</v>
      </c>
      <c r="I23" s="445">
        <f t="shared" si="6"/>
        <v>183700.5</v>
      </c>
      <c r="J23" s="445">
        <f t="shared" si="6"/>
        <v>183700.5</v>
      </c>
      <c r="K23" s="445">
        <f t="shared" si="6"/>
        <v>183700.5</v>
      </c>
      <c r="L23" s="445">
        <f t="shared" si="6"/>
        <v>183700.5</v>
      </c>
      <c r="M23" s="445">
        <f t="shared" si="6"/>
        <v>183700.5</v>
      </c>
      <c r="N23" s="445">
        <f t="shared" si="6"/>
        <v>183700.5</v>
      </c>
      <c r="O23" s="445">
        <f t="shared" si="6"/>
        <v>183700.5</v>
      </c>
      <c r="P23" s="445">
        <f t="shared" si="6"/>
        <v>183700.5</v>
      </c>
    </row>
    <row r="24" spans="1:16" s="443" customFormat="1" ht="12">
      <c r="A24" s="448"/>
      <c r="B24" s="441" t="s">
        <v>78</v>
      </c>
      <c r="C24" s="447">
        <f>C25+C26</f>
        <v>0</v>
      </c>
      <c r="D24" s="447">
        <f t="shared" ref="D24:O24" si="8">D25+D26</f>
        <v>0</v>
      </c>
      <c r="E24" s="447">
        <f t="shared" si="8"/>
        <v>367401</v>
      </c>
      <c r="F24" s="447">
        <f t="shared" si="8"/>
        <v>52890</v>
      </c>
      <c r="G24" s="447">
        <f t="shared" si="8"/>
        <v>367401</v>
      </c>
      <c r="H24" s="447">
        <f t="shared" si="8"/>
        <v>0</v>
      </c>
      <c r="I24" s="447">
        <f t="shared" si="8"/>
        <v>367401</v>
      </c>
      <c r="J24" s="447">
        <f t="shared" si="8"/>
        <v>52890</v>
      </c>
      <c r="K24" s="447">
        <f t="shared" si="8"/>
        <v>367401</v>
      </c>
      <c r="L24" s="447">
        <f t="shared" si="8"/>
        <v>0</v>
      </c>
      <c r="M24" s="447">
        <f t="shared" si="8"/>
        <v>420291</v>
      </c>
      <c r="N24" s="447">
        <f t="shared" si="8"/>
        <v>0</v>
      </c>
      <c r="O24" s="447">
        <f t="shared" si="8"/>
        <v>367401</v>
      </c>
      <c r="P24" s="447">
        <f t="shared" ref="P24" si="9">P25+P26</f>
        <v>52890</v>
      </c>
    </row>
    <row r="25" spans="1:16" s="443" customFormat="1" ht="12">
      <c r="A25" s="446">
        <v>1</v>
      </c>
      <c r="B25" s="451" t="s">
        <v>792</v>
      </c>
      <c r="C25" s="445"/>
      <c r="D25" s="445"/>
      <c r="E25" s="445"/>
      <c r="F25" s="445">
        <f>SUM(C6:C8)</f>
        <v>52890</v>
      </c>
      <c r="G25" s="445">
        <v>0</v>
      </c>
      <c r="H25" s="445">
        <v>0</v>
      </c>
      <c r="I25" s="445">
        <v>0</v>
      </c>
      <c r="J25" s="445">
        <f>F25</f>
        <v>52890</v>
      </c>
      <c r="K25" s="445">
        <f t="shared" ref="K25:L26" si="10">G25</f>
        <v>0</v>
      </c>
      <c r="L25" s="445">
        <f t="shared" si="10"/>
        <v>0</v>
      </c>
      <c r="M25" s="445">
        <f>J25</f>
        <v>52890</v>
      </c>
      <c r="N25" s="445">
        <v>0</v>
      </c>
      <c r="O25" s="445">
        <v>0</v>
      </c>
      <c r="P25" s="445">
        <f>M25</f>
        <v>52890</v>
      </c>
    </row>
    <row r="26" spans="1:16" s="443" customFormat="1" ht="13.5" customHeight="1">
      <c r="A26" s="446">
        <v>2</v>
      </c>
      <c r="B26" s="446" t="s">
        <v>439</v>
      </c>
      <c r="C26" s="445"/>
      <c r="D26" s="445"/>
      <c r="E26" s="445">
        <f>SUM(C9:C11)</f>
        <v>367401</v>
      </c>
      <c r="F26" s="445">
        <v>0</v>
      </c>
      <c r="G26" s="445">
        <f>E26</f>
        <v>367401</v>
      </c>
      <c r="H26" s="445">
        <v>0</v>
      </c>
      <c r="I26" s="445">
        <f>G26</f>
        <v>367401</v>
      </c>
      <c r="J26" s="445">
        <f>F26</f>
        <v>0</v>
      </c>
      <c r="K26" s="445">
        <f t="shared" si="10"/>
        <v>367401</v>
      </c>
      <c r="L26" s="445">
        <f t="shared" si="10"/>
        <v>0</v>
      </c>
      <c r="M26" s="445">
        <f>K26</f>
        <v>367401</v>
      </c>
      <c r="N26" s="445">
        <v>0</v>
      </c>
      <c r="O26" s="445">
        <f>M26</f>
        <v>367401</v>
      </c>
      <c r="P26" s="445">
        <v>0</v>
      </c>
    </row>
    <row r="27" spans="1:16" s="443" customFormat="1" ht="12">
      <c r="A27" s="446"/>
      <c r="B27" s="441" t="s">
        <v>441</v>
      </c>
      <c r="C27" s="447">
        <f>C28+C29</f>
        <v>303876.625</v>
      </c>
      <c r="D27" s="447">
        <f t="shared" ref="D27:O27" si="11">D28+D29</f>
        <v>104309.125</v>
      </c>
      <c r="E27" s="447">
        <f t="shared" si="11"/>
        <v>11900.25</v>
      </c>
      <c r="F27" s="447">
        <f t="shared" si="11"/>
        <v>0</v>
      </c>
      <c r="G27" s="447">
        <f t="shared" si="11"/>
        <v>0</v>
      </c>
      <c r="H27" s="447">
        <f t="shared" si="11"/>
        <v>0</v>
      </c>
      <c r="I27" s="447">
        <f t="shared" si="11"/>
        <v>0</v>
      </c>
      <c r="J27" s="447">
        <f t="shared" si="11"/>
        <v>0</v>
      </c>
      <c r="K27" s="447">
        <f t="shared" si="11"/>
        <v>0</v>
      </c>
      <c r="L27" s="447">
        <f t="shared" si="11"/>
        <v>0</v>
      </c>
      <c r="M27" s="447">
        <f t="shared" si="11"/>
        <v>0</v>
      </c>
      <c r="N27" s="447">
        <f t="shared" si="11"/>
        <v>0</v>
      </c>
      <c r="O27" s="447">
        <f t="shared" si="11"/>
        <v>0</v>
      </c>
      <c r="P27" s="447">
        <f t="shared" ref="P27" si="12">P28+P29</f>
        <v>0</v>
      </c>
    </row>
    <row r="28" spans="1:16" s="443" customFormat="1" ht="12">
      <c r="A28" s="446">
        <v>1</v>
      </c>
      <c r="B28" s="451" t="s">
        <v>792</v>
      </c>
      <c r="C28" s="445">
        <f>SUM(C6:C8)-C19</f>
        <v>43634.25</v>
      </c>
      <c r="D28" s="445">
        <f t="shared" ref="D28:P28" si="13">C28-D19</f>
        <v>27767.25</v>
      </c>
      <c r="E28" s="445">
        <f t="shared" si="13"/>
        <v>11900.25</v>
      </c>
      <c r="F28" s="445">
        <f t="shared" si="13"/>
        <v>0</v>
      </c>
      <c r="G28" s="445">
        <f t="shared" si="13"/>
        <v>0</v>
      </c>
      <c r="H28" s="445">
        <f t="shared" si="13"/>
        <v>0</v>
      </c>
      <c r="I28" s="445">
        <f t="shared" si="13"/>
        <v>0</v>
      </c>
      <c r="J28" s="445">
        <f t="shared" si="13"/>
        <v>0</v>
      </c>
      <c r="K28" s="445">
        <f t="shared" si="13"/>
        <v>0</v>
      </c>
      <c r="L28" s="445">
        <f t="shared" si="13"/>
        <v>0</v>
      </c>
      <c r="M28" s="445">
        <f t="shared" si="13"/>
        <v>0</v>
      </c>
      <c r="N28" s="445">
        <f t="shared" si="13"/>
        <v>0</v>
      </c>
      <c r="O28" s="445">
        <f t="shared" si="13"/>
        <v>0</v>
      </c>
      <c r="P28" s="445">
        <f t="shared" si="13"/>
        <v>0</v>
      </c>
    </row>
    <row r="29" spans="1:16" s="443" customFormat="1" ht="10.5" customHeight="1">
      <c r="A29" s="446">
        <v>2</v>
      </c>
      <c r="B29" s="446" t="s">
        <v>439</v>
      </c>
      <c r="C29" s="445">
        <f>SUM(C9:C11)-C20</f>
        <v>260242.375</v>
      </c>
      <c r="D29" s="445">
        <f>C29-D20</f>
        <v>76541.875</v>
      </c>
      <c r="E29" s="445">
        <f>D29-E20</f>
        <v>0</v>
      </c>
      <c r="F29" s="445">
        <f>E29-F20</f>
        <v>0</v>
      </c>
      <c r="G29" s="445">
        <f t="shared" ref="G29:P29" si="14">F29-G20</f>
        <v>0</v>
      </c>
      <c r="H29" s="445">
        <f t="shared" si="14"/>
        <v>0</v>
      </c>
      <c r="I29" s="445">
        <f t="shared" si="14"/>
        <v>0</v>
      </c>
      <c r="J29" s="445">
        <f t="shared" si="14"/>
        <v>0</v>
      </c>
      <c r="K29" s="445">
        <f t="shared" si="14"/>
        <v>0</v>
      </c>
      <c r="L29" s="445">
        <f t="shared" si="14"/>
        <v>0</v>
      </c>
      <c r="M29" s="445">
        <f t="shared" si="14"/>
        <v>0</v>
      </c>
      <c r="N29" s="445">
        <f t="shared" si="14"/>
        <v>0</v>
      </c>
      <c r="O29" s="445">
        <f t="shared" si="14"/>
        <v>0</v>
      </c>
      <c r="P29" s="445">
        <f t="shared" si="14"/>
        <v>0</v>
      </c>
    </row>
    <row r="30" spans="1:16" s="443" customFormat="1" ht="12">
      <c r="A30" s="446"/>
      <c r="B30" s="441" t="s">
        <v>442</v>
      </c>
      <c r="C30" s="447">
        <f>C31+C32</f>
        <v>0</v>
      </c>
      <c r="D30" s="447">
        <f t="shared" ref="D30:O30" si="15">D31+D32</f>
        <v>0</v>
      </c>
      <c r="E30" s="447">
        <f t="shared" si="15"/>
        <v>260242.375</v>
      </c>
      <c r="F30" s="447">
        <f t="shared" si="15"/>
        <v>125465.125</v>
      </c>
      <c r="G30" s="447">
        <f>G31+G32</f>
        <v>293298.625</v>
      </c>
      <c r="H30" s="447">
        <f t="shared" si="15"/>
        <v>93731.125</v>
      </c>
      <c r="I30" s="447">
        <f t="shared" si="15"/>
        <v>261564.625</v>
      </c>
      <c r="J30" s="447">
        <f t="shared" si="15"/>
        <v>114887.125</v>
      </c>
      <c r="K30" s="447">
        <f t="shared" si="15"/>
        <v>282720.625</v>
      </c>
      <c r="L30" s="447">
        <f t="shared" si="15"/>
        <v>83153.125</v>
      </c>
      <c r="M30" s="447">
        <f t="shared" si="15"/>
        <v>303876.625</v>
      </c>
      <c r="N30" s="447">
        <f t="shared" si="15"/>
        <v>104309.125</v>
      </c>
      <c r="O30" s="447">
        <f t="shared" si="15"/>
        <v>272142.625</v>
      </c>
      <c r="P30" s="447">
        <f t="shared" ref="P30" si="16">P31+P32</f>
        <v>125465.125</v>
      </c>
    </row>
    <row r="31" spans="1:16" s="443" customFormat="1" ht="12">
      <c r="A31" s="446">
        <v>1</v>
      </c>
      <c r="B31" s="451" t="s">
        <v>792</v>
      </c>
      <c r="C31" s="445"/>
      <c r="D31" s="445"/>
      <c r="E31" s="445"/>
      <c r="F31" s="445">
        <f>F25-F22</f>
        <v>48923.25</v>
      </c>
      <c r="G31" s="445">
        <f>F31+G25-G22</f>
        <v>33056.25</v>
      </c>
      <c r="H31" s="445">
        <f t="shared" ref="H31:P31" si="17">G31+H25-H22</f>
        <v>17189.25</v>
      </c>
      <c r="I31" s="445">
        <f t="shared" si="17"/>
        <v>1322.25</v>
      </c>
      <c r="J31" s="445">
        <f t="shared" si="17"/>
        <v>38345.25</v>
      </c>
      <c r="K31" s="445">
        <f t="shared" si="17"/>
        <v>22478.25</v>
      </c>
      <c r="L31" s="445">
        <f t="shared" si="17"/>
        <v>6611.25</v>
      </c>
      <c r="M31" s="445">
        <f t="shared" si="17"/>
        <v>43634.25</v>
      </c>
      <c r="N31" s="445">
        <f t="shared" si="17"/>
        <v>27767.25</v>
      </c>
      <c r="O31" s="445">
        <f t="shared" si="17"/>
        <v>11900.25</v>
      </c>
      <c r="P31" s="445">
        <f t="shared" si="17"/>
        <v>48923.25</v>
      </c>
    </row>
    <row r="32" spans="1:16" s="443" customFormat="1" ht="12">
      <c r="A32" s="446">
        <v>2</v>
      </c>
      <c r="B32" s="446" t="s">
        <v>439</v>
      </c>
      <c r="C32" s="445"/>
      <c r="D32" s="445"/>
      <c r="E32" s="445">
        <f>E26-E23</f>
        <v>260242.375</v>
      </c>
      <c r="F32" s="445">
        <f>E32+F26-F23</f>
        <v>76541.875</v>
      </c>
      <c r="G32" s="445">
        <f>F32+G26-G23</f>
        <v>260242.375</v>
      </c>
      <c r="H32" s="445">
        <f t="shared" ref="H32:P32" si="18">G32+H26-H23</f>
        <v>76541.875</v>
      </c>
      <c r="I32" s="445">
        <f t="shared" si="18"/>
        <v>260242.375</v>
      </c>
      <c r="J32" s="445">
        <f t="shared" si="18"/>
        <v>76541.875</v>
      </c>
      <c r="K32" s="445">
        <f t="shared" si="18"/>
        <v>260242.375</v>
      </c>
      <c r="L32" s="445">
        <f t="shared" si="18"/>
        <v>76541.875</v>
      </c>
      <c r="M32" s="445">
        <f t="shared" si="18"/>
        <v>260242.375</v>
      </c>
      <c r="N32" s="445">
        <f t="shared" si="18"/>
        <v>76541.875</v>
      </c>
      <c r="O32" s="445">
        <f t="shared" si="18"/>
        <v>260242.375</v>
      </c>
      <c r="P32" s="445">
        <f t="shared" si="18"/>
        <v>76541.875</v>
      </c>
    </row>
    <row r="33" spans="1:16" s="443" customFormat="1" ht="12">
      <c r="A33" s="446"/>
      <c r="B33" s="441" t="s">
        <v>443</v>
      </c>
      <c r="C33" s="447">
        <f>C27+C30</f>
        <v>303876.625</v>
      </c>
      <c r="D33" s="447">
        <f t="shared" ref="D33:P33" si="19">D27+D30</f>
        <v>104309.125</v>
      </c>
      <c r="E33" s="447">
        <f t="shared" si="19"/>
        <v>272142.625</v>
      </c>
      <c r="F33" s="447">
        <f t="shared" si="19"/>
        <v>125465.125</v>
      </c>
      <c r="G33" s="447">
        <f t="shared" si="19"/>
        <v>293298.625</v>
      </c>
      <c r="H33" s="447">
        <f t="shared" si="19"/>
        <v>93731.125</v>
      </c>
      <c r="I33" s="447">
        <f t="shared" si="19"/>
        <v>261564.625</v>
      </c>
      <c r="J33" s="447">
        <f t="shared" si="19"/>
        <v>114887.125</v>
      </c>
      <c r="K33" s="447">
        <f t="shared" si="19"/>
        <v>282720.625</v>
      </c>
      <c r="L33" s="447">
        <f t="shared" si="19"/>
        <v>83153.125</v>
      </c>
      <c r="M33" s="447">
        <f t="shared" si="19"/>
        <v>303876.625</v>
      </c>
      <c r="N33" s="447">
        <f t="shared" si="19"/>
        <v>104309.125</v>
      </c>
      <c r="O33" s="447">
        <f t="shared" si="19"/>
        <v>272142.625</v>
      </c>
      <c r="P33" s="447">
        <f t="shared" si="19"/>
        <v>125465.125</v>
      </c>
    </row>
    <row r="34" spans="1:16" s="267" customFormat="1">
      <c r="A34" s="416"/>
      <c r="B34" s="670" t="s">
        <v>26</v>
      </c>
      <c r="C34" s="676"/>
      <c r="D34" s="676"/>
      <c r="E34" s="676"/>
      <c r="F34" s="676"/>
      <c r="G34" s="676"/>
      <c r="H34" s="676"/>
      <c r="I34" s="676"/>
      <c r="J34" s="676"/>
      <c r="K34" s="676"/>
      <c r="L34" s="676"/>
      <c r="M34" s="676"/>
      <c r="N34" s="676"/>
      <c r="O34" s="677"/>
      <c r="P34" s="677">
        <f>P33</f>
        <v>125465.125</v>
      </c>
    </row>
    <row r="36" spans="1:16">
      <c r="C36" s="547"/>
      <c r="D36" s="547"/>
      <c r="E36" s="547"/>
      <c r="F36" s="547"/>
    </row>
  </sheetData>
  <customSheetViews>
    <customSheetView guid="{7B1D7D8E-D21F-4F41-9124-97AF4D7AC4F1}" scale="85" showPageBreaks="1" printArea="1" view="pageBreakPreview">
      <selection activeCell="A3" sqref="A3"/>
      <pageMargins left="0.75" right="0.75" top="0.4" bottom="1" header="0.24" footer="0.5"/>
      <pageSetup paperSize="9" scale="58" orientation="landscape" r:id="rId1"/>
      <headerFooter alignWithMargins="0">
        <oddFooter>&amp;CStrona &amp;P z &amp;N&amp;R10 Plan amortyzacji</oddFooter>
      </headerFooter>
    </customSheetView>
    <customSheetView guid="{E0009F4F-48B6-4F1C-908A-7AA9220F9FEE}" scale="85" showPageBreaks="1" printArea="1" view="pageBreakPreview">
      <selection activeCell="J8" sqref="J8"/>
      <pageMargins left="0.75" right="0.75" top="0.4" bottom="1" header="0.24" footer="0.5"/>
      <pageSetup paperSize="9" orientation="landscape" r:id="rId2"/>
      <headerFooter alignWithMargins="0"/>
    </customSheetView>
    <customSheetView guid="{6D8ACA1D-6FAD-497E-8DEE-A33C8B954C59}" showPageBreaks="1" printArea="1">
      <selection activeCell="J8" sqref="J8"/>
      <pageMargins left="0.75" right="0.75" top="0.4" bottom="1" header="0.24" footer="0.5"/>
      <pageSetup paperSize="9" orientation="landscape" r:id="rId3"/>
      <headerFooter alignWithMargins="0"/>
    </customSheetView>
    <customSheetView guid="{F7D79B8D-92A2-4094-827A-AE8F90DE993F}">
      <selection activeCell="J8" sqref="J8"/>
      <pageMargins left="0.75" right="0.75" top="0.4" bottom="1" header="0.24" footer="0.5"/>
      <pageSetup paperSize="9" orientation="landscape" r:id="rId4"/>
      <headerFooter alignWithMargins="0"/>
    </customSheetView>
    <customSheetView guid="{19015944-8DC3-4198-B28B-DDAFEE7C00D9}" showPageBreaks="1" printArea="1">
      <selection activeCell="J8" sqref="J8"/>
      <pageMargins left="0.75" right="0.75" top="0.4" bottom="1" header="0.24" footer="0.5"/>
      <pageSetup paperSize="9" orientation="landscape" r:id="rId5"/>
      <headerFooter alignWithMargins="0"/>
    </customSheetView>
    <customSheetView guid="{9EC9AAF8-31E5-417A-A928-3DBD93AA7952}" showPageBreaks="1" printArea="1">
      <selection activeCell="J8" sqref="J8"/>
      <pageMargins left="0.75" right="0.75" top="0.4" bottom="1" header="0.24" footer="0.5"/>
      <pageSetup paperSize="9" orientation="landscape" r:id="rId6"/>
      <headerFooter alignWithMargins="0"/>
    </customSheetView>
    <customSheetView guid="{6F4C57C8-5562-4709-9327-9573B39EDAF4}" scale="85" showPageBreaks="1" printArea="1" view="pageBreakPreview">
      <selection activeCell="J8" sqref="J8"/>
      <pageMargins left="0.75" right="0.75" top="0.4" bottom="1" header="0.24" footer="0.5"/>
      <pageSetup paperSize="9" orientation="landscape" r:id="rId7"/>
      <headerFooter alignWithMargins="0"/>
    </customSheetView>
    <customSheetView guid="{11719C98-23F7-41BD-A4E2-6BEADD115585}" scale="85" showPageBreaks="1" printArea="1" view="pageBreakPreview" topLeftCell="A7">
      <pageMargins left="0.75" right="0.75" top="0.4" bottom="1" header="0.24" footer="0.5"/>
      <pageSetup paperSize="9" scale="58" orientation="landscape" r:id="rId8"/>
      <headerFooter alignWithMargins="0">
        <oddFooter>&amp;CStrona &amp;P z &amp;N&amp;R10 Plan amortyzacji</oddFooter>
      </headerFooter>
    </customSheetView>
  </customSheetViews>
  <mergeCells count="1">
    <mergeCell ref="A2:G2"/>
  </mergeCells>
  <phoneticPr fontId="26" type="noConversion"/>
  <pageMargins left="0.75" right="0.75" top="0.4" bottom="1" header="0.24" footer="0.5"/>
  <pageSetup paperSize="9" scale="58" orientation="landscape" r:id="rId9"/>
  <headerFooter alignWithMargins="0">
    <oddFooter>&amp;CStrona &amp;P z &amp;N&amp;R10 Plan amortyzacji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S53"/>
  <sheetViews>
    <sheetView view="pageBreakPreview" zoomScale="90" zoomScaleNormal="100" zoomScaleSheetLayoutView="90" workbookViewId="0">
      <selection activeCell="C26" sqref="C22:C26"/>
    </sheetView>
  </sheetViews>
  <sheetFormatPr defaultRowHeight="12"/>
  <cols>
    <col min="1" max="1" width="6.28515625" style="443" customWidth="1"/>
    <col min="2" max="2" width="39.85546875" style="443" customWidth="1"/>
    <col min="3" max="3" width="34.85546875" style="443" customWidth="1"/>
    <col min="4" max="4" width="12.5703125" style="443" bestFit="1" customWidth="1"/>
    <col min="5" max="6" width="13.140625" style="443" bestFit="1" customWidth="1"/>
    <col min="7" max="7" width="13.42578125" style="443" bestFit="1" customWidth="1"/>
    <col min="8" max="8" width="14.140625" style="443" bestFit="1" customWidth="1"/>
    <col min="9" max="9" width="15" style="443" customWidth="1"/>
    <col min="10" max="10" width="13.42578125" style="443" bestFit="1" customWidth="1"/>
    <col min="11" max="11" width="10.42578125" style="443" bestFit="1" customWidth="1"/>
    <col min="12" max="12" width="12.42578125" style="443" bestFit="1" customWidth="1"/>
    <col min="13" max="13" width="10" style="443" bestFit="1" customWidth="1"/>
    <col min="14" max="14" width="11.42578125" style="443" bestFit="1" customWidth="1"/>
    <col min="15" max="15" width="11.28515625" style="443" bestFit="1" customWidth="1"/>
    <col min="16" max="16" width="9.85546875" style="443" bestFit="1" customWidth="1"/>
    <col min="17" max="17" width="11.28515625" style="443" bestFit="1" customWidth="1"/>
    <col min="18" max="18" width="10.42578125" style="443" bestFit="1" customWidth="1"/>
    <col min="19" max="19" width="10" style="443" bestFit="1" customWidth="1"/>
    <col min="20" max="16384" width="9.140625" style="443"/>
  </cols>
  <sheetData>
    <row r="1" spans="1:18" customFormat="1" ht="45" customHeight="1" thickBot="1">
      <c r="A1" s="820" t="s">
        <v>22</v>
      </c>
      <c r="B1" s="821"/>
      <c r="C1" s="821"/>
      <c r="D1" s="821"/>
      <c r="E1" s="822"/>
    </row>
    <row r="3" spans="1:18" s="422" customFormat="1" ht="21" customHeight="1">
      <c r="A3" s="426" t="s">
        <v>417</v>
      </c>
      <c r="B3" s="427" t="s">
        <v>418</v>
      </c>
      <c r="C3" s="427" t="s">
        <v>419</v>
      </c>
      <c r="D3" s="426" t="s">
        <v>420</v>
      </c>
      <c r="E3" s="426" t="s">
        <v>421</v>
      </c>
      <c r="F3" s="426" t="s">
        <v>422</v>
      </c>
      <c r="G3" s="426" t="s">
        <v>423</v>
      </c>
      <c r="H3" s="426" t="s">
        <v>424</v>
      </c>
      <c r="I3" s="434" t="s">
        <v>425</v>
      </c>
      <c r="J3" s="434" t="s">
        <v>426</v>
      </c>
      <c r="K3" s="434" t="s">
        <v>427</v>
      </c>
      <c r="L3" s="434" t="s">
        <v>428</v>
      </c>
      <c r="M3" s="432" t="s">
        <v>429</v>
      </c>
      <c r="N3" s="432" t="s">
        <v>430</v>
      </c>
    </row>
    <row r="4" spans="1:18" ht="36.75" customHeight="1">
      <c r="A4" s="423" t="s">
        <v>33</v>
      </c>
      <c r="B4" s="436" t="s">
        <v>493</v>
      </c>
      <c r="C4" s="450"/>
      <c r="D4" s="437">
        <v>1</v>
      </c>
      <c r="E4" s="431">
        <f>SUM(G5:G8)</f>
        <v>338450</v>
      </c>
      <c r="F4" s="431">
        <f t="shared" ref="F4:F11" si="0">E4*1.23</f>
        <v>416293.5</v>
      </c>
      <c r="G4" s="431">
        <f t="shared" ref="G4:G17" si="1">D4*E4</f>
        <v>338450</v>
      </c>
      <c r="H4" s="431">
        <f>G4*1.23</f>
        <v>416293.5</v>
      </c>
      <c r="I4" s="435">
        <f>SUM(I5:I8)</f>
        <v>0</v>
      </c>
      <c r="J4" s="435">
        <f t="shared" ref="J4:N4" si="2">SUM(J5:J8)</f>
        <v>359713.5</v>
      </c>
      <c r="K4" s="435">
        <f t="shared" si="2"/>
        <v>0</v>
      </c>
      <c r="L4" s="435">
        <f t="shared" si="2"/>
        <v>56580</v>
      </c>
      <c r="M4" s="433">
        <f t="shared" si="2"/>
        <v>0</v>
      </c>
      <c r="N4" s="433">
        <f t="shared" si="2"/>
        <v>0</v>
      </c>
      <c r="R4" s="545"/>
    </row>
    <row r="5" spans="1:18">
      <c r="A5" s="418"/>
      <c r="B5" s="419" t="s">
        <v>431</v>
      </c>
      <c r="C5" s="419" t="s">
        <v>432</v>
      </c>
      <c r="D5" s="420">
        <v>1</v>
      </c>
      <c r="E5" s="428">
        <v>39750</v>
      </c>
      <c r="F5" s="428">
        <f t="shared" si="0"/>
        <v>48892.5</v>
      </c>
      <c r="G5" s="429">
        <f t="shared" si="1"/>
        <v>39750</v>
      </c>
      <c r="H5" s="428">
        <f t="shared" ref="H5:H8" si="3">D5*F5</f>
        <v>48892.5</v>
      </c>
      <c r="I5" s="532"/>
      <c r="J5" s="533">
        <f>H5</f>
        <v>48892.5</v>
      </c>
      <c r="K5" s="532"/>
      <c r="L5" s="533"/>
      <c r="M5" s="534"/>
      <c r="N5" s="534"/>
      <c r="R5" s="545"/>
    </row>
    <row r="6" spans="1:18">
      <c r="A6" s="418"/>
      <c r="B6" s="419" t="s">
        <v>736</v>
      </c>
      <c r="C6" s="419" t="s">
        <v>268</v>
      </c>
      <c r="D6" s="420">
        <v>1</v>
      </c>
      <c r="E6" s="428">
        <v>212700</v>
      </c>
      <c r="F6" s="428">
        <f t="shared" si="0"/>
        <v>261621</v>
      </c>
      <c r="G6" s="429">
        <f t="shared" si="1"/>
        <v>212700</v>
      </c>
      <c r="H6" s="428">
        <f t="shared" si="3"/>
        <v>261621</v>
      </c>
      <c r="I6" s="532"/>
      <c r="J6" s="533">
        <f>H6</f>
        <v>261621</v>
      </c>
      <c r="K6" s="532"/>
      <c r="L6" s="533"/>
      <c r="M6" s="534"/>
      <c r="N6" s="534"/>
      <c r="R6" s="545"/>
    </row>
    <row r="7" spans="1:18">
      <c r="A7" s="418"/>
      <c r="B7" s="419" t="s">
        <v>737</v>
      </c>
      <c r="C7" s="419" t="s">
        <v>432</v>
      </c>
      <c r="D7" s="420">
        <v>1</v>
      </c>
      <c r="E7" s="428">
        <v>60000</v>
      </c>
      <c r="F7" s="428">
        <f>E7*1.23</f>
        <v>73800</v>
      </c>
      <c r="G7" s="429">
        <f t="shared" si="1"/>
        <v>60000</v>
      </c>
      <c r="H7" s="428">
        <f t="shared" si="3"/>
        <v>73800</v>
      </c>
      <c r="I7" s="532"/>
      <c r="J7" s="533">
        <f>H7/6*4</f>
        <v>49200</v>
      </c>
      <c r="K7" s="532"/>
      <c r="L7" s="533">
        <f>H7/6*2</f>
        <v>24600</v>
      </c>
      <c r="M7" s="534"/>
      <c r="N7" s="534"/>
      <c r="R7" s="545"/>
    </row>
    <row r="8" spans="1:18">
      <c r="A8" s="418"/>
      <c r="B8" s="419" t="s">
        <v>738</v>
      </c>
      <c r="C8" s="419" t="s">
        <v>432</v>
      </c>
      <c r="D8" s="420">
        <v>1</v>
      </c>
      <c r="E8" s="428">
        <v>26000</v>
      </c>
      <c r="F8" s="428">
        <f>E8*1.23</f>
        <v>31980</v>
      </c>
      <c r="G8" s="429">
        <f t="shared" si="1"/>
        <v>26000</v>
      </c>
      <c r="H8" s="428">
        <f t="shared" si="3"/>
        <v>31980</v>
      </c>
      <c r="I8" s="532"/>
      <c r="J8" s="533"/>
      <c r="K8" s="532"/>
      <c r="L8" s="533">
        <f>H8</f>
        <v>31980</v>
      </c>
      <c r="M8" s="534"/>
      <c r="N8" s="534"/>
      <c r="R8" s="545"/>
    </row>
    <row r="9" spans="1:18" ht="24">
      <c r="A9" s="439" t="s">
        <v>37</v>
      </c>
      <c r="B9" s="440" t="s">
        <v>739</v>
      </c>
      <c r="C9" s="452"/>
      <c r="D9" s="437">
        <v>1</v>
      </c>
      <c r="E9" s="431">
        <f>SUM(G10:G11)</f>
        <v>1020000</v>
      </c>
      <c r="F9" s="431">
        <f t="shared" si="0"/>
        <v>1254600</v>
      </c>
      <c r="G9" s="431">
        <f t="shared" si="1"/>
        <v>1020000</v>
      </c>
      <c r="H9" s="431">
        <f>G9*1.23</f>
        <v>1254600</v>
      </c>
      <c r="I9" s="435">
        <f>I10+I11</f>
        <v>0</v>
      </c>
      <c r="J9" s="435">
        <f t="shared" ref="J9:N9" si="4">J10+J11</f>
        <v>0</v>
      </c>
      <c r="K9" s="435">
        <f t="shared" si="4"/>
        <v>0</v>
      </c>
      <c r="L9" s="435">
        <f t="shared" si="4"/>
        <v>0</v>
      </c>
      <c r="M9" s="433">
        <f t="shared" si="4"/>
        <v>0</v>
      </c>
      <c r="N9" s="433">
        <f t="shared" si="4"/>
        <v>1254600</v>
      </c>
      <c r="R9" s="545"/>
    </row>
    <row r="10" spans="1:18" ht="24">
      <c r="A10" s="418"/>
      <c r="B10" s="419" t="s">
        <v>740</v>
      </c>
      <c r="C10" s="419" t="s">
        <v>432</v>
      </c>
      <c r="D10" s="420">
        <v>1</v>
      </c>
      <c r="E10" s="714">
        <v>850000</v>
      </c>
      <c r="F10" s="428">
        <f t="shared" si="0"/>
        <v>1045500</v>
      </c>
      <c r="G10" s="429">
        <f t="shared" si="1"/>
        <v>850000</v>
      </c>
      <c r="H10" s="428">
        <f>D10*F10</f>
        <v>1045500</v>
      </c>
      <c r="I10" s="532"/>
      <c r="J10" s="533"/>
      <c r="K10" s="532"/>
      <c r="L10" s="533"/>
      <c r="M10" s="534"/>
      <c r="N10" s="534">
        <f>H10</f>
        <v>1045500</v>
      </c>
      <c r="R10" s="545"/>
    </row>
    <row r="11" spans="1:18" ht="24">
      <c r="A11" s="418"/>
      <c r="B11" s="638" t="s">
        <v>850</v>
      </c>
      <c r="C11" s="419" t="s">
        <v>432</v>
      </c>
      <c r="D11" s="420">
        <v>1</v>
      </c>
      <c r="E11" s="428">
        <v>170000</v>
      </c>
      <c r="F11" s="428">
        <f t="shared" si="0"/>
        <v>209100</v>
      </c>
      <c r="G11" s="429">
        <f t="shared" si="1"/>
        <v>170000</v>
      </c>
      <c r="H11" s="428">
        <f>D11*F11</f>
        <v>209100</v>
      </c>
      <c r="I11" s="532"/>
      <c r="J11" s="533"/>
      <c r="K11" s="532"/>
      <c r="L11" s="533"/>
      <c r="M11" s="534"/>
      <c r="N11" s="534">
        <f>H11</f>
        <v>209100</v>
      </c>
      <c r="R11" s="545"/>
    </row>
    <row r="12" spans="1:18" ht="24">
      <c r="A12" s="439" t="s">
        <v>51</v>
      </c>
      <c r="B12" s="440" t="s">
        <v>741</v>
      </c>
      <c r="C12" s="452"/>
      <c r="D12" s="437">
        <v>1</v>
      </c>
      <c r="E12" s="431">
        <f>SUM(G13:G15)</f>
        <v>106600</v>
      </c>
      <c r="F12" s="431">
        <f>E12*1.23</f>
        <v>131118</v>
      </c>
      <c r="G12" s="431">
        <f t="shared" si="1"/>
        <v>106600</v>
      </c>
      <c r="H12" s="431">
        <f>G12*1.23</f>
        <v>131118</v>
      </c>
      <c r="I12" s="435">
        <f>SUM(I13:I15)</f>
        <v>0</v>
      </c>
      <c r="J12" s="435">
        <f t="shared" ref="J12:N12" si="5">SUM(J13:J15)</f>
        <v>0</v>
      </c>
      <c r="K12" s="435">
        <f t="shared" si="5"/>
        <v>131118</v>
      </c>
      <c r="L12" s="435">
        <f t="shared" si="5"/>
        <v>0</v>
      </c>
      <c r="M12" s="433">
        <f t="shared" si="5"/>
        <v>0</v>
      </c>
      <c r="N12" s="433">
        <f t="shared" si="5"/>
        <v>0</v>
      </c>
      <c r="R12" s="545"/>
    </row>
    <row r="13" spans="1:18">
      <c r="A13" s="418"/>
      <c r="B13" s="419" t="s">
        <v>742</v>
      </c>
      <c r="C13" s="419" t="s">
        <v>433</v>
      </c>
      <c r="D13" s="420">
        <v>1</v>
      </c>
      <c r="E13" s="429">
        <f>I27/1.23</f>
        <v>39700</v>
      </c>
      <c r="F13" s="428">
        <f>E13*1.23</f>
        <v>48831</v>
      </c>
      <c r="G13" s="429">
        <f t="shared" si="1"/>
        <v>39700</v>
      </c>
      <c r="H13" s="428">
        <f>D13*F13</f>
        <v>48831</v>
      </c>
      <c r="I13" s="532"/>
      <c r="J13" s="532"/>
      <c r="K13" s="532">
        <f>H13</f>
        <v>48831</v>
      </c>
      <c r="L13" s="532"/>
      <c r="M13" s="534"/>
      <c r="N13" s="534"/>
      <c r="R13" s="545"/>
    </row>
    <row r="14" spans="1:18">
      <c r="A14" s="418"/>
      <c r="B14" s="638" t="s">
        <v>743</v>
      </c>
      <c r="C14" s="419" t="s">
        <v>432</v>
      </c>
      <c r="D14" s="420">
        <v>1</v>
      </c>
      <c r="E14" s="429">
        <v>5000</v>
      </c>
      <c r="F14" s="428">
        <f>E14*1.23</f>
        <v>6150</v>
      </c>
      <c r="G14" s="429">
        <f t="shared" si="1"/>
        <v>5000</v>
      </c>
      <c r="H14" s="428">
        <f>D14*F14</f>
        <v>6150</v>
      </c>
      <c r="I14" s="532"/>
      <c r="J14" s="533"/>
      <c r="K14" s="532">
        <f t="shared" ref="K14:K15" si="6">H14</f>
        <v>6150</v>
      </c>
      <c r="L14" s="533"/>
      <c r="M14" s="534"/>
      <c r="N14" s="534"/>
      <c r="R14" s="545"/>
    </row>
    <row r="15" spans="1:18">
      <c r="A15" s="423"/>
      <c r="B15" s="639" t="s">
        <v>736</v>
      </c>
      <c r="C15" s="419" t="s">
        <v>268</v>
      </c>
      <c r="D15" s="420">
        <v>1</v>
      </c>
      <c r="E15" s="429">
        <f>J27/1.23</f>
        <v>61900</v>
      </c>
      <c r="F15" s="428">
        <f t="shared" ref="F15:F17" si="7">E15*1.23</f>
        <v>76137</v>
      </c>
      <c r="G15" s="428">
        <f t="shared" si="1"/>
        <v>61900</v>
      </c>
      <c r="H15" s="428">
        <f>D15*F15</f>
        <v>76137</v>
      </c>
      <c r="I15" s="532"/>
      <c r="J15" s="533"/>
      <c r="K15" s="532">
        <f t="shared" si="6"/>
        <v>76137</v>
      </c>
      <c r="L15" s="533"/>
      <c r="M15" s="534"/>
      <c r="N15" s="534"/>
      <c r="R15" s="545"/>
    </row>
    <row r="16" spans="1:18">
      <c r="A16" s="423" t="s">
        <v>52</v>
      </c>
      <c r="B16" s="436" t="s">
        <v>494</v>
      </c>
      <c r="C16" s="419" t="s">
        <v>434</v>
      </c>
      <c r="D16" s="437">
        <v>1</v>
      </c>
      <c r="E16" s="431">
        <v>15000</v>
      </c>
      <c r="F16" s="431">
        <f t="shared" si="7"/>
        <v>18450</v>
      </c>
      <c r="G16" s="431">
        <f t="shared" si="1"/>
        <v>15000</v>
      </c>
      <c r="H16" s="431">
        <f>G16*1.23</f>
        <v>18450</v>
      </c>
      <c r="I16" s="435"/>
      <c r="J16" s="438">
        <f>H16/2</f>
        <v>9225</v>
      </c>
      <c r="K16" s="435"/>
      <c r="L16" s="435"/>
      <c r="M16" s="433"/>
      <c r="N16" s="433">
        <f>H16/2</f>
        <v>9225</v>
      </c>
      <c r="R16" s="545"/>
    </row>
    <row r="17" spans="1:19">
      <c r="A17" s="423" t="s">
        <v>77</v>
      </c>
      <c r="B17" s="436" t="s">
        <v>744</v>
      </c>
      <c r="C17" s="419" t="s">
        <v>432</v>
      </c>
      <c r="D17" s="437">
        <v>1</v>
      </c>
      <c r="E17" s="431">
        <v>1000</v>
      </c>
      <c r="F17" s="431">
        <f t="shared" si="7"/>
        <v>1230</v>
      </c>
      <c r="G17" s="431">
        <f t="shared" si="1"/>
        <v>1000</v>
      </c>
      <c r="H17" s="431">
        <f>G17*1.23</f>
        <v>1230</v>
      </c>
      <c r="I17" s="438"/>
      <c r="J17" s="438"/>
      <c r="K17" s="435"/>
      <c r="L17" s="435">
        <f>H17/2</f>
        <v>615</v>
      </c>
      <c r="M17" s="433"/>
      <c r="N17" s="433">
        <f>H17/2</f>
        <v>615</v>
      </c>
      <c r="R17" s="545"/>
    </row>
    <row r="18" spans="1:19" s="422" customFormat="1">
      <c r="A18" s="424"/>
      <c r="B18" s="635" t="s">
        <v>735</v>
      </c>
      <c r="C18" s="636">
        <f>H5</f>
        <v>48892.5</v>
      </c>
      <c r="D18" s="742"/>
      <c r="E18" s="430"/>
      <c r="F18" s="442" t="s">
        <v>435</v>
      </c>
      <c r="G18" s="442">
        <f>G4+G9+G12+G16+G17</f>
        <v>1481050</v>
      </c>
      <c r="H18" s="442">
        <f t="shared" ref="H18" si="8">H4+H9+H12+H16+H17</f>
        <v>1821691.5</v>
      </c>
      <c r="I18" s="718">
        <f t="shared" ref="I18:N18" si="9">I4+I9+I12+I16+I17</f>
        <v>0</v>
      </c>
      <c r="J18" s="718">
        <f t="shared" si="9"/>
        <v>368938.5</v>
      </c>
      <c r="K18" s="718">
        <f t="shared" si="9"/>
        <v>131118</v>
      </c>
      <c r="L18" s="718">
        <f t="shared" si="9"/>
        <v>57195</v>
      </c>
      <c r="M18" s="442">
        <f t="shared" si="9"/>
        <v>0</v>
      </c>
      <c r="N18" s="442">
        <f t="shared" si="9"/>
        <v>1264440</v>
      </c>
      <c r="S18" s="425"/>
    </row>
    <row r="19" spans="1:19">
      <c r="E19" s="444"/>
      <c r="F19" s="444"/>
      <c r="G19" s="444"/>
      <c r="H19" s="548"/>
      <c r="I19" s="444"/>
      <c r="J19" s="444"/>
      <c r="K19" s="444"/>
      <c r="L19" s="444"/>
      <c r="M19" s="444"/>
      <c r="N19" s="548">
        <f>SUM(I18:N18)-H18</f>
        <v>0</v>
      </c>
      <c r="R19" s="444"/>
    </row>
    <row r="20" spans="1:19">
      <c r="B20" s="449" t="s">
        <v>495</v>
      </c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</row>
    <row r="21" spans="1:19" ht="24">
      <c r="B21" s="541" t="s">
        <v>496</v>
      </c>
      <c r="C21" s="541" t="s">
        <v>497</v>
      </c>
      <c r="D21" s="541" t="s">
        <v>498</v>
      </c>
      <c r="E21" s="541" t="s">
        <v>421</v>
      </c>
      <c r="F21" s="541" t="s">
        <v>423</v>
      </c>
      <c r="G21" s="541" t="s">
        <v>422</v>
      </c>
      <c r="H21" s="541" t="s">
        <v>424</v>
      </c>
      <c r="I21" s="546" t="s">
        <v>499</v>
      </c>
      <c r="J21" s="546" t="s">
        <v>500</v>
      </c>
      <c r="K21" s="444"/>
      <c r="L21" s="444"/>
      <c r="M21" s="740">
        <v>2017</v>
      </c>
      <c r="N21" s="740">
        <v>2018</v>
      </c>
      <c r="O21" s="741" t="s">
        <v>435</v>
      </c>
      <c r="Q21" s="444"/>
      <c r="R21" s="444"/>
    </row>
    <row r="22" spans="1:19">
      <c r="B22" s="542" t="s">
        <v>849</v>
      </c>
      <c r="C22" s="715"/>
      <c r="D22" s="716">
        <v>1</v>
      </c>
      <c r="E22" s="717">
        <v>23000</v>
      </c>
      <c r="F22" s="640">
        <f>E22*D22</f>
        <v>23000</v>
      </c>
      <c r="G22" s="717">
        <f>E22*1.23</f>
        <v>28290</v>
      </c>
      <c r="H22" s="640">
        <f>G22*D22</f>
        <v>28290</v>
      </c>
      <c r="I22" s="717">
        <f>H22</f>
        <v>28290</v>
      </c>
      <c r="J22" s="717"/>
      <c r="K22" s="444"/>
      <c r="L22" s="446" t="s">
        <v>137</v>
      </c>
      <c r="M22" s="445">
        <f>SUM(I18:L18)</f>
        <v>557251.5</v>
      </c>
      <c r="N22" s="445">
        <f>SUM(M18:N18)</f>
        <v>1264440</v>
      </c>
      <c r="O22" s="445">
        <f>M22+N22</f>
        <v>1821691.5</v>
      </c>
      <c r="Q22" s="444"/>
      <c r="R22" s="444"/>
    </row>
    <row r="23" spans="1:19">
      <c r="B23" s="542" t="s">
        <v>799</v>
      </c>
      <c r="C23" s="715"/>
      <c r="D23" s="716">
        <v>1</v>
      </c>
      <c r="E23" s="717">
        <v>1700</v>
      </c>
      <c r="F23" s="640">
        <f t="shared" ref="F23:F26" si="10">E23*D23</f>
        <v>1700</v>
      </c>
      <c r="G23" s="717">
        <f t="shared" ref="G23:G26" si="11">E23*1.23</f>
        <v>2091</v>
      </c>
      <c r="H23" s="640">
        <f t="shared" ref="H23:H26" si="12">G23*D23</f>
        <v>2091</v>
      </c>
      <c r="I23" s="717">
        <f t="shared" ref="I23:I24" si="13">H23</f>
        <v>2091</v>
      </c>
      <c r="J23" s="717"/>
      <c r="K23" s="444"/>
      <c r="L23" s="446" t="s">
        <v>408</v>
      </c>
      <c r="M23" s="445">
        <f>15%*M22</f>
        <v>83587.724999999991</v>
      </c>
      <c r="N23" s="445">
        <f>15%*N22</f>
        <v>189666</v>
      </c>
      <c r="O23" s="445">
        <f t="shared" ref="O23:O24" si="14">M23+N23</f>
        <v>273253.72499999998</v>
      </c>
      <c r="Q23" s="444"/>
      <c r="R23" s="444"/>
    </row>
    <row r="24" spans="1:19">
      <c r="B24" s="542" t="s">
        <v>800</v>
      </c>
      <c r="C24" s="715"/>
      <c r="D24" s="716">
        <v>1</v>
      </c>
      <c r="E24" s="717">
        <v>15000</v>
      </c>
      <c r="F24" s="640">
        <f t="shared" si="10"/>
        <v>15000</v>
      </c>
      <c r="G24" s="717">
        <f t="shared" si="11"/>
        <v>18450</v>
      </c>
      <c r="H24" s="640">
        <f t="shared" si="12"/>
        <v>18450</v>
      </c>
      <c r="I24" s="717">
        <f t="shared" si="13"/>
        <v>18450</v>
      </c>
      <c r="J24" s="716"/>
      <c r="K24" s="444"/>
      <c r="L24" s="446" t="s">
        <v>848</v>
      </c>
      <c r="M24" s="445">
        <v>130000</v>
      </c>
      <c r="N24" s="445">
        <v>320000</v>
      </c>
      <c r="O24" s="445">
        <f t="shared" si="14"/>
        <v>450000</v>
      </c>
      <c r="Q24" s="444"/>
      <c r="R24" s="444"/>
    </row>
    <row r="25" spans="1:19">
      <c r="B25" s="542" t="s">
        <v>801</v>
      </c>
      <c r="C25" s="715"/>
      <c r="D25" s="716">
        <v>4</v>
      </c>
      <c r="E25" s="717">
        <v>15000</v>
      </c>
      <c r="F25" s="640">
        <f t="shared" si="10"/>
        <v>60000</v>
      </c>
      <c r="G25" s="717">
        <f t="shared" si="11"/>
        <v>18450</v>
      </c>
      <c r="H25" s="640">
        <f t="shared" si="12"/>
        <v>73800</v>
      </c>
      <c r="I25" s="717"/>
      <c r="J25" s="717">
        <f>H25</f>
        <v>73800</v>
      </c>
      <c r="K25" s="444"/>
      <c r="N25" s="444"/>
      <c r="O25" s="444"/>
      <c r="P25" s="444"/>
      <c r="Q25" s="444"/>
      <c r="R25" s="444"/>
    </row>
    <row r="26" spans="1:19">
      <c r="B26" s="542" t="s">
        <v>802</v>
      </c>
      <c r="C26" s="715"/>
      <c r="D26" s="716">
        <v>2</v>
      </c>
      <c r="E26" s="717">
        <v>950</v>
      </c>
      <c r="F26" s="640">
        <f t="shared" si="10"/>
        <v>1900</v>
      </c>
      <c r="G26" s="717">
        <f t="shared" si="11"/>
        <v>1168.5</v>
      </c>
      <c r="H26" s="640">
        <f t="shared" si="12"/>
        <v>2337</v>
      </c>
      <c r="I26" s="717"/>
      <c r="J26" s="717">
        <f>H26</f>
        <v>2337</v>
      </c>
      <c r="K26" s="444"/>
      <c r="N26" s="444"/>
      <c r="O26" s="444"/>
      <c r="P26" s="444"/>
      <c r="Q26" s="444"/>
      <c r="R26" s="444"/>
    </row>
    <row r="27" spans="1:19">
      <c r="B27" s="544"/>
      <c r="C27" s="544" t="s">
        <v>478</v>
      </c>
      <c r="D27" s="641">
        <f>SUM(D22:D26)</f>
        <v>9</v>
      </c>
      <c r="E27" s="641"/>
      <c r="F27" s="641">
        <f>SUM(F22:F26)</f>
        <v>101600</v>
      </c>
      <c r="G27" s="641"/>
      <c r="H27" s="641">
        <f>SUM(H22:H26)</f>
        <v>124968</v>
      </c>
      <c r="I27" s="641">
        <f>SUM(I22:I26)</f>
        <v>48831</v>
      </c>
      <c r="J27" s="641">
        <f>SUM(J22:J26)</f>
        <v>76137</v>
      </c>
      <c r="K27" s="444"/>
      <c r="N27" s="444"/>
      <c r="O27" s="444"/>
      <c r="P27" s="444"/>
      <c r="Q27" s="444"/>
      <c r="R27" s="444"/>
    </row>
    <row r="28" spans="1:19">
      <c r="B28" s="706"/>
      <c r="C28" s="706"/>
      <c r="D28" s="707"/>
      <c r="E28" s="707"/>
      <c r="F28" s="707"/>
      <c r="G28" s="707"/>
      <c r="H28" s="707"/>
      <c r="I28" s="707"/>
      <c r="J28" s="707"/>
      <c r="K28" s="444"/>
      <c r="N28" s="444"/>
      <c r="O28" s="444"/>
      <c r="P28" s="444"/>
      <c r="Q28" s="444"/>
      <c r="R28" s="444"/>
    </row>
    <row r="29" spans="1:19">
      <c r="B29" s="706"/>
      <c r="C29" s="544" t="s">
        <v>435</v>
      </c>
      <c r="D29" s="712">
        <v>2017</v>
      </c>
      <c r="E29" s="712">
        <v>2018</v>
      </c>
      <c r="G29" s="707"/>
      <c r="H29" s="707"/>
      <c r="I29" s="707"/>
      <c r="J29" s="707"/>
      <c r="K29" s="444"/>
      <c r="N29" s="444"/>
      <c r="O29" s="444"/>
      <c r="P29" s="444"/>
      <c r="Q29" s="444"/>
      <c r="R29" s="444"/>
    </row>
    <row r="30" spans="1:19">
      <c r="A30" s="708">
        <v>1</v>
      </c>
      <c r="B30" s="708" t="s">
        <v>793</v>
      </c>
      <c r="C30" s="507">
        <f>SUM(C31:C33)+C38</f>
        <v>424719</v>
      </c>
      <c r="D30" s="507">
        <f>SUM(D31:D33)+D38</f>
        <v>424719</v>
      </c>
      <c r="E30" s="507">
        <f>SUM(E31:E33)+E38</f>
        <v>0</v>
      </c>
      <c r="G30" s="707"/>
      <c r="H30" s="707"/>
      <c r="I30" s="707"/>
      <c r="J30" s="707"/>
      <c r="K30" s="444"/>
      <c r="N30" s="444"/>
      <c r="O30" s="444"/>
      <c r="P30" s="444"/>
      <c r="Q30" s="444"/>
      <c r="R30" s="444"/>
    </row>
    <row r="31" spans="1:19">
      <c r="A31" s="446"/>
      <c r="B31" s="450" t="str">
        <f>B6</f>
        <v xml:space="preserve">Oprogramowanie, licencje </v>
      </c>
      <c r="C31" s="447">
        <f>H6</f>
        <v>261621</v>
      </c>
      <c r="D31" s="447">
        <f>J6</f>
        <v>261621</v>
      </c>
      <c r="E31" s="447">
        <v>0</v>
      </c>
      <c r="G31" s="707"/>
      <c r="H31" s="707"/>
      <c r="I31" s="707"/>
      <c r="J31" s="707"/>
      <c r="K31" s="444"/>
      <c r="N31" s="444"/>
      <c r="O31" s="444"/>
      <c r="P31" s="444"/>
      <c r="Q31" s="444"/>
      <c r="R31" s="444"/>
    </row>
    <row r="32" spans="1:19">
      <c r="A32" s="446"/>
      <c r="B32" s="450" t="str">
        <f>B8</f>
        <v>Integracja z systemem FK</v>
      </c>
      <c r="C32" s="447">
        <f>H8</f>
        <v>31980</v>
      </c>
      <c r="D32" s="447">
        <f>L8</f>
        <v>31980</v>
      </c>
      <c r="E32" s="447">
        <v>0</v>
      </c>
      <c r="G32" s="707"/>
      <c r="H32" s="707"/>
      <c r="I32" s="707"/>
      <c r="J32" s="707"/>
      <c r="K32" s="444"/>
      <c r="N32" s="444"/>
      <c r="O32" s="444"/>
      <c r="P32" s="444"/>
      <c r="Q32" s="444"/>
      <c r="R32" s="444"/>
    </row>
    <row r="33" spans="1:18">
      <c r="A33" s="446"/>
      <c r="B33" s="450" t="s">
        <v>794</v>
      </c>
      <c r="C33" s="447">
        <f>SUM(C34:C37)</f>
        <v>54981</v>
      </c>
      <c r="D33" s="447">
        <f>SUM(D34:D37)</f>
        <v>54981</v>
      </c>
      <c r="E33" s="447">
        <f>SUM(E34:E37)</f>
        <v>0</v>
      </c>
      <c r="G33" s="707"/>
      <c r="H33" s="707"/>
      <c r="I33" s="707"/>
      <c r="J33" s="707"/>
      <c r="K33" s="444"/>
      <c r="N33" s="444"/>
      <c r="O33" s="444"/>
      <c r="P33" s="444"/>
      <c r="Q33" s="444"/>
      <c r="R33" s="444"/>
    </row>
    <row r="34" spans="1:18">
      <c r="A34" s="446"/>
      <c r="B34" s="419" t="str">
        <f>B22</f>
        <v>Serwer</v>
      </c>
      <c r="C34" s="445">
        <f>I22</f>
        <v>28290</v>
      </c>
      <c r="D34" s="445">
        <f>C34</f>
        <v>28290</v>
      </c>
      <c r="E34" s="445">
        <v>0</v>
      </c>
      <c r="G34" s="707"/>
      <c r="H34" s="707"/>
      <c r="I34" s="707"/>
      <c r="J34" s="707"/>
      <c r="K34" s="444"/>
      <c r="N34" s="444"/>
      <c r="O34" s="444"/>
      <c r="P34" s="444"/>
      <c r="Q34" s="444"/>
      <c r="R34" s="444"/>
    </row>
    <row r="35" spans="1:18">
      <c r="A35" s="446"/>
      <c r="B35" s="419" t="str">
        <f t="shared" ref="B35:B36" si="15">B23</f>
        <v>Router</v>
      </c>
      <c r="C35" s="445">
        <f t="shared" ref="C35:C36" si="16">I23</f>
        <v>2091</v>
      </c>
      <c r="D35" s="445">
        <f>C35</f>
        <v>2091</v>
      </c>
      <c r="E35" s="445">
        <v>0</v>
      </c>
      <c r="G35" s="707"/>
      <c r="H35" s="707"/>
      <c r="I35" s="707"/>
      <c r="J35" s="707"/>
      <c r="K35" s="444"/>
      <c r="N35" s="444"/>
      <c r="O35" s="444"/>
      <c r="P35" s="444"/>
      <c r="Q35" s="444"/>
      <c r="R35" s="444"/>
    </row>
    <row r="36" spans="1:18">
      <c r="A36" s="446"/>
      <c r="B36" s="419" t="str">
        <f t="shared" si="15"/>
        <v>UPS</v>
      </c>
      <c r="C36" s="445">
        <f t="shared" si="16"/>
        <v>18450</v>
      </c>
      <c r="D36" s="445">
        <f>C36</f>
        <v>18450</v>
      </c>
      <c r="E36" s="445">
        <v>0</v>
      </c>
      <c r="G36" s="707"/>
      <c r="H36" s="707"/>
      <c r="I36" s="707"/>
      <c r="J36" s="707"/>
      <c r="K36" s="444"/>
      <c r="N36" s="444"/>
      <c r="O36" s="444"/>
      <c r="P36" s="444"/>
      <c r="Q36" s="444"/>
      <c r="R36" s="444"/>
    </row>
    <row r="37" spans="1:18">
      <c r="A37" s="446"/>
      <c r="B37" s="419" t="str">
        <f>B14</f>
        <v>Usługi instalacji, konfiguracji</v>
      </c>
      <c r="C37" s="445">
        <f>H14</f>
        <v>6150</v>
      </c>
      <c r="D37" s="445">
        <f>C37</f>
        <v>6150</v>
      </c>
      <c r="E37" s="445">
        <v>0</v>
      </c>
      <c r="G37" s="707"/>
      <c r="H37" s="707"/>
      <c r="I37" s="707"/>
      <c r="J37" s="707"/>
      <c r="K37" s="444"/>
      <c r="N37" s="444"/>
      <c r="O37" s="444"/>
      <c r="P37" s="444"/>
      <c r="Q37" s="444"/>
      <c r="R37" s="444"/>
    </row>
    <row r="38" spans="1:18">
      <c r="A38" s="446"/>
      <c r="B38" s="450" t="s">
        <v>796</v>
      </c>
      <c r="C38" s="447">
        <f>SUM(C39:C40)</f>
        <v>76137</v>
      </c>
      <c r="D38" s="447">
        <f>SUM(D39:D40)</f>
        <v>76137</v>
      </c>
      <c r="E38" s="447">
        <f>SUM(E39:E40)</f>
        <v>0</v>
      </c>
      <c r="G38" s="707"/>
      <c r="H38" s="707"/>
      <c r="I38" s="707"/>
      <c r="J38" s="707"/>
      <c r="K38" s="444"/>
      <c r="N38" s="444"/>
      <c r="O38" s="444"/>
      <c r="P38" s="444"/>
      <c r="Q38" s="444"/>
      <c r="R38" s="444"/>
    </row>
    <row r="39" spans="1:18">
      <c r="A39" s="446"/>
      <c r="B39" s="419" t="str">
        <f>B25</f>
        <v>Oprogramowanie bazodanowe</v>
      </c>
      <c r="C39" s="445">
        <f>J25</f>
        <v>73800</v>
      </c>
      <c r="D39" s="445">
        <f>C39</f>
        <v>73800</v>
      </c>
      <c r="E39" s="445">
        <v>0</v>
      </c>
      <c r="G39" s="707"/>
      <c r="H39" s="707"/>
      <c r="I39" s="707"/>
      <c r="J39" s="707"/>
      <c r="K39" s="444"/>
      <c r="N39" s="444"/>
      <c r="O39" s="444"/>
      <c r="P39" s="444"/>
      <c r="Q39" s="444"/>
      <c r="R39" s="444"/>
    </row>
    <row r="40" spans="1:18">
      <c r="A40" s="446"/>
      <c r="B40" s="419" t="str">
        <f>B26</f>
        <v>System operacyjny</v>
      </c>
      <c r="C40" s="445">
        <f>J26</f>
        <v>2337</v>
      </c>
      <c r="D40" s="445">
        <f>C40</f>
        <v>2337</v>
      </c>
      <c r="E40" s="445">
        <v>0</v>
      </c>
      <c r="G40" s="707"/>
      <c r="H40" s="707"/>
      <c r="I40" s="707"/>
      <c r="J40" s="707"/>
      <c r="K40" s="444"/>
      <c r="N40" s="444"/>
      <c r="O40" s="444"/>
      <c r="P40" s="444"/>
      <c r="Q40" s="444"/>
      <c r="R40" s="444"/>
    </row>
    <row r="41" spans="1:18">
      <c r="A41" s="708">
        <v>2</v>
      </c>
      <c r="B41" s="709" t="s">
        <v>795</v>
      </c>
      <c r="C41" s="507">
        <f>SUM(C42:C47)</f>
        <v>1396972.5</v>
      </c>
      <c r="D41" s="507">
        <f>SUM(D42:D47)</f>
        <v>132532.5</v>
      </c>
      <c r="E41" s="507">
        <f>SUM(E42:E47)</f>
        <v>1264440</v>
      </c>
      <c r="G41" s="707"/>
      <c r="H41" s="707"/>
      <c r="I41" s="707"/>
      <c r="J41" s="707"/>
      <c r="K41" s="444"/>
      <c r="N41" s="444"/>
      <c r="O41" s="444"/>
      <c r="P41" s="444"/>
      <c r="Q41" s="444"/>
      <c r="R41" s="444"/>
    </row>
    <row r="42" spans="1:18">
      <c r="A42" s="446"/>
      <c r="B42" s="419" t="str">
        <f>B5</f>
        <v xml:space="preserve">Szkolenia </v>
      </c>
      <c r="C42" s="445">
        <f>H5</f>
        <v>48892.5</v>
      </c>
      <c r="D42" s="445">
        <f>C42</f>
        <v>48892.5</v>
      </c>
      <c r="E42" s="445">
        <v>0</v>
      </c>
      <c r="G42" s="707"/>
      <c r="H42" s="707"/>
      <c r="I42" s="707"/>
      <c r="J42" s="707"/>
      <c r="K42" s="444"/>
      <c r="N42" s="444"/>
      <c r="O42" s="444"/>
      <c r="P42" s="444"/>
      <c r="Q42" s="444"/>
      <c r="R42" s="444"/>
    </row>
    <row r="43" spans="1:18">
      <c r="A43" s="446"/>
      <c r="B43" s="419" t="str">
        <f>B7</f>
        <v>Usługi (konwersja, integracja)</v>
      </c>
      <c r="C43" s="445">
        <f>H7</f>
        <v>73800</v>
      </c>
      <c r="D43" s="445">
        <f>C43</f>
        <v>73800</v>
      </c>
      <c r="E43" s="445">
        <v>0</v>
      </c>
      <c r="G43" s="707"/>
      <c r="H43" s="707"/>
      <c r="I43" s="707"/>
      <c r="J43" s="707"/>
      <c r="K43" s="444"/>
      <c r="N43" s="444"/>
      <c r="O43" s="444"/>
      <c r="P43" s="444"/>
      <c r="Q43" s="444"/>
      <c r="R43" s="444"/>
    </row>
    <row r="44" spans="1:18" ht="24">
      <c r="A44" s="446"/>
      <c r="B44" s="419" t="str">
        <f>B10</f>
        <v>Modernizacja egib i aktualizacja kartoteki budynków i lokali</v>
      </c>
      <c r="C44" s="445">
        <f>H10</f>
        <v>1045500</v>
      </c>
      <c r="D44" s="445">
        <v>0</v>
      </c>
      <c r="E44" s="445">
        <f>N10</f>
        <v>1045500</v>
      </c>
      <c r="G44" s="707"/>
      <c r="H44" s="707"/>
      <c r="I44" s="707"/>
      <c r="J44" s="707"/>
      <c r="K44" s="444"/>
      <c r="N44" s="444"/>
      <c r="O44" s="444"/>
      <c r="P44" s="444"/>
      <c r="Q44" s="444"/>
      <c r="R44" s="444"/>
    </row>
    <row r="45" spans="1:18" ht="24">
      <c r="A45" s="446"/>
      <c r="B45" s="419" t="str">
        <f>B11</f>
        <v>Przetworzenie do postaci cyfrowej (skanowanie zasobu)</v>
      </c>
      <c r="C45" s="445">
        <f>H11</f>
        <v>209100</v>
      </c>
      <c r="D45" s="445">
        <v>0</v>
      </c>
      <c r="E45" s="445">
        <f>N11</f>
        <v>209100</v>
      </c>
      <c r="G45" s="707"/>
      <c r="H45" s="707"/>
      <c r="I45" s="707"/>
      <c r="J45" s="707"/>
      <c r="K45" s="444"/>
      <c r="N45" s="444"/>
      <c r="O45" s="444"/>
      <c r="P45" s="444"/>
      <c r="Q45" s="444"/>
      <c r="R45" s="444"/>
    </row>
    <row r="46" spans="1:18">
      <c r="A46" s="446"/>
      <c r="B46" s="451" t="str">
        <f>B16</f>
        <v xml:space="preserve">Usługi w zakresie promocji </v>
      </c>
      <c r="C46" s="445">
        <f>H16</f>
        <v>18450</v>
      </c>
      <c r="D46" s="445">
        <f>SUM(I16:L16)</f>
        <v>9225</v>
      </c>
      <c r="E46" s="445">
        <f>SUM(M16:N16)</f>
        <v>9225</v>
      </c>
      <c r="G46" s="707"/>
      <c r="H46" s="707"/>
      <c r="I46" s="707"/>
      <c r="J46" s="707"/>
      <c r="K46" s="444"/>
      <c r="N46" s="444"/>
      <c r="O46" s="444"/>
      <c r="P46" s="444"/>
      <c r="Q46" s="444"/>
      <c r="R46" s="444"/>
    </row>
    <row r="47" spans="1:18">
      <c r="A47" s="710"/>
      <c r="B47" s="451" t="str">
        <f>B17</f>
        <v xml:space="preserve">Usługi powiadamiania SMS </v>
      </c>
      <c r="C47" s="445">
        <f t="shared" ref="C47" si="17">H17</f>
        <v>1230</v>
      </c>
      <c r="D47" s="445">
        <f>SUM(I17:L17)</f>
        <v>615</v>
      </c>
      <c r="E47" s="445">
        <f>SUM(M17:N17)</f>
        <v>615</v>
      </c>
      <c r="G47" s="707"/>
      <c r="H47" s="707"/>
      <c r="I47" s="707"/>
      <c r="J47" s="707"/>
      <c r="K47" s="444"/>
      <c r="N47" s="444"/>
      <c r="O47" s="444"/>
      <c r="P47" s="444"/>
      <c r="Q47" s="444"/>
      <c r="R47" s="444"/>
    </row>
    <row r="48" spans="1:18">
      <c r="A48" s="711"/>
      <c r="B48" s="708" t="s">
        <v>435</v>
      </c>
      <c r="C48" s="507">
        <f>C30+C41</f>
        <v>1821691.5</v>
      </c>
      <c r="D48" s="507">
        <f>D30+D41</f>
        <v>557251.5</v>
      </c>
      <c r="E48" s="507">
        <f>E30+E41</f>
        <v>1264440</v>
      </c>
      <c r="F48" s="719">
        <f>SUM(D48:E48)-C48</f>
        <v>0</v>
      </c>
      <c r="H48" s="707"/>
      <c r="I48" s="707"/>
      <c r="J48" s="707"/>
      <c r="K48" s="444"/>
      <c r="N48" s="444"/>
      <c r="O48" s="444"/>
      <c r="P48" s="444"/>
      <c r="Q48" s="444"/>
      <c r="R48" s="444"/>
    </row>
    <row r="49" spans="1:18">
      <c r="B49" s="706"/>
      <c r="C49" s="713">
        <f>C48-H18</f>
        <v>0</v>
      </c>
      <c r="D49" s="707"/>
      <c r="E49" s="707"/>
      <c r="F49" s="707"/>
      <c r="G49" s="707"/>
      <c r="H49" s="707"/>
      <c r="I49" s="707"/>
      <c r="J49" s="707"/>
      <c r="K49" s="444"/>
      <c r="N49" s="444"/>
      <c r="O49" s="444"/>
      <c r="P49" s="444"/>
      <c r="Q49" s="444"/>
      <c r="R49" s="444"/>
    </row>
    <row r="50" spans="1:18">
      <c r="C50" s="670">
        <v>2018</v>
      </c>
      <c r="D50" s="670">
        <f>C50+1</f>
        <v>2019</v>
      </c>
      <c r="E50" s="670">
        <f t="shared" ref="E50:H50" si="18">D50+1</f>
        <v>2020</v>
      </c>
      <c r="F50" s="670">
        <f t="shared" si="18"/>
        <v>2021</v>
      </c>
      <c r="G50" s="670">
        <f t="shared" si="18"/>
        <v>2022</v>
      </c>
      <c r="H50" s="670">
        <f t="shared" si="18"/>
        <v>2023</v>
      </c>
      <c r="I50" s="670">
        <f t="shared" ref="I50:P50" si="19">H50+1</f>
        <v>2024</v>
      </c>
      <c r="J50" s="670">
        <f t="shared" si="19"/>
        <v>2025</v>
      </c>
      <c r="K50" s="670">
        <f t="shared" si="19"/>
        <v>2026</v>
      </c>
      <c r="L50" s="670">
        <f t="shared" si="19"/>
        <v>2027</v>
      </c>
      <c r="M50" s="670">
        <f t="shared" si="19"/>
        <v>2028</v>
      </c>
      <c r="N50" s="670">
        <f t="shared" si="19"/>
        <v>2029</v>
      </c>
      <c r="O50" s="670">
        <f t="shared" si="19"/>
        <v>2030</v>
      </c>
      <c r="P50" s="670">
        <f t="shared" si="19"/>
        <v>2031</v>
      </c>
    </row>
    <row r="51" spans="1:18">
      <c r="A51" s="448"/>
      <c r="B51" s="441" t="s">
        <v>78</v>
      </c>
      <c r="C51" s="447">
        <f>C52+C53</f>
        <v>0</v>
      </c>
      <c r="D51" s="447">
        <f t="shared" ref="D51:H51" si="20">D52+D53</f>
        <v>0</v>
      </c>
      <c r="E51" s="447">
        <f t="shared" si="20"/>
        <v>367401</v>
      </c>
      <c r="F51" s="447">
        <f t="shared" si="20"/>
        <v>52890</v>
      </c>
      <c r="G51" s="447">
        <f t="shared" si="20"/>
        <v>367401</v>
      </c>
      <c r="H51" s="447">
        <f t="shared" si="20"/>
        <v>0</v>
      </c>
      <c r="I51" s="447">
        <f t="shared" ref="I51:O51" si="21">I52+I53</f>
        <v>367401</v>
      </c>
      <c r="J51" s="447">
        <f t="shared" si="21"/>
        <v>52890</v>
      </c>
      <c r="K51" s="447">
        <f t="shared" si="21"/>
        <v>367401</v>
      </c>
      <c r="L51" s="447">
        <f t="shared" si="21"/>
        <v>0</v>
      </c>
      <c r="M51" s="447">
        <f t="shared" si="21"/>
        <v>420291</v>
      </c>
      <c r="N51" s="447">
        <f t="shared" si="21"/>
        <v>0</v>
      </c>
      <c r="O51" s="447">
        <f t="shared" si="21"/>
        <v>367401</v>
      </c>
      <c r="P51" s="447">
        <f t="shared" ref="P51" si="22">P52+P53</f>
        <v>52890</v>
      </c>
    </row>
    <row r="52" spans="1:18">
      <c r="A52" s="446">
        <v>1</v>
      </c>
      <c r="B52" s="451" t="s">
        <v>792</v>
      </c>
      <c r="C52" s="445">
        <f>'10'!C25</f>
        <v>0</v>
      </c>
      <c r="D52" s="445">
        <f>'10'!D25</f>
        <v>0</v>
      </c>
      <c r="E52" s="445">
        <f>'10'!E25</f>
        <v>0</v>
      </c>
      <c r="F52" s="445">
        <f>'10'!F25</f>
        <v>52890</v>
      </c>
      <c r="G52" s="445">
        <f>'10'!G25</f>
        <v>0</v>
      </c>
      <c r="H52" s="445">
        <f>'10'!H25</f>
        <v>0</v>
      </c>
      <c r="I52" s="445">
        <f>'10'!I25</f>
        <v>0</v>
      </c>
      <c r="J52" s="445">
        <f>'10'!J25</f>
        <v>52890</v>
      </c>
      <c r="K52" s="445">
        <f>'10'!K25</f>
        <v>0</v>
      </c>
      <c r="L52" s="445">
        <f>'10'!L25</f>
        <v>0</v>
      </c>
      <c r="M52" s="445">
        <f>'10'!M25</f>
        <v>52890</v>
      </c>
      <c r="N52" s="445">
        <f>'10'!N25</f>
        <v>0</v>
      </c>
      <c r="O52" s="445">
        <f>'10'!O25</f>
        <v>0</v>
      </c>
      <c r="P52" s="445">
        <f>'10'!P25</f>
        <v>52890</v>
      </c>
    </row>
    <row r="53" spans="1:18">
      <c r="A53" s="446">
        <v>2</v>
      </c>
      <c r="B53" s="446" t="s">
        <v>439</v>
      </c>
      <c r="C53" s="445">
        <f>'10'!C26</f>
        <v>0</v>
      </c>
      <c r="D53" s="445">
        <f>'10'!D26</f>
        <v>0</v>
      </c>
      <c r="E53" s="445">
        <f>'10'!E26</f>
        <v>367401</v>
      </c>
      <c r="F53" s="445">
        <f>'10'!F26</f>
        <v>0</v>
      </c>
      <c r="G53" s="445">
        <f>'10'!G26</f>
        <v>367401</v>
      </c>
      <c r="H53" s="445">
        <f>'10'!H26</f>
        <v>0</v>
      </c>
      <c r="I53" s="445">
        <f>'10'!I26</f>
        <v>367401</v>
      </c>
      <c r="J53" s="445">
        <f>'10'!J26</f>
        <v>0</v>
      </c>
      <c r="K53" s="445">
        <f>'10'!K26</f>
        <v>367401</v>
      </c>
      <c r="L53" s="445">
        <f>'10'!L26</f>
        <v>0</v>
      </c>
      <c r="M53" s="445">
        <f>'10'!M26</f>
        <v>367401</v>
      </c>
      <c r="N53" s="445">
        <f>'10'!N26</f>
        <v>0</v>
      </c>
      <c r="O53" s="445">
        <f>'10'!O26</f>
        <v>367401</v>
      </c>
      <c r="P53" s="445">
        <f>'10'!P26</f>
        <v>0</v>
      </c>
    </row>
  </sheetData>
  <customSheetViews>
    <customSheetView guid="{7B1D7D8E-D21F-4F41-9124-97AF4D7AC4F1}" scale="90" showPageBreaks="1" printArea="1" view="pageBreakPreview">
      <selection activeCell="C26" sqref="C22:C26"/>
      <pageMargins left="0.75" right="0.75" top="0.51" bottom="1" header="0.32" footer="0.5"/>
      <pageSetup paperSize="9" scale="46" orientation="landscape" r:id="rId1"/>
      <headerFooter alignWithMargins="0">
        <oddFooter>&amp;CStrona &amp;P z &amp;N&amp;R11 Nakłady inwestycyjne</oddFooter>
      </headerFooter>
    </customSheetView>
    <customSheetView guid="{E0009F4F-48B6-4F1C-908A-7AA9220F9FEE}" scale="60" showPageBreaks="1" printArea="1" view="pageBreakPreview">
      <selection activeCell="L29" sqref="L29"/>
      <pageMargins left="0.75" right="0.75" top="0.51" bottom="1" header="0.32" footer="0.5"/>
      <pageSetup paperSize="9" scale="53" orientation="landscape" r:id="rId2"/>
      <headerFooter alignWithMargins="0"/>
    </customSheetView>
    <customSheetView guid="{6D8ACA1D-6FAD-497E-8DEE-A33C8B954C59}" showPageBreaks="1" printArea="1">
      <selection activeCell="L29" sqref="L29"/>
      <pageMargins left="0.75" right="0.75" top="0.51" bottom="1" header="0.32" footer="0.5"/>
      <pageSetup paperSize="9" scale="53" orientation="landscape" r:id="rId3"/>
      <headerFooter alignWithMargins="0"/>
    </customSheetView>
    <customSheetView guid="{F7D79B8D-92A2-4094-827A-AE8F90DE993F}">
      <selection activeCell="L29" sqref="L29"/>
      <pageMargins left="0.75" right="0.75" top="0.51" bottom="1" header="0.32" footer="0.5"/>
      <pageSetup paperSize="9" orientation="landscape" r:id="rId4"/>
      <headerFooter alignWithMargins="0"/>
    </customSheetView>
    <customSheetView guid="{19015944-8DC3-4198-B28B-DDAFEE7C00D9}">
      <selection activeCell="L29" sqref="L29"/>
      <pageMargins left="0.75" right="0.75" top="0.51" bottom="1" header="0.32" footer="0.5"/>
      <pageSetup paperSize="9" orientation="landscape" r:id="rId5"/>
      <headerFooter alignWithMargins="0"/>
    </customSheetView>
    <customSheetView guid="{9EC9AAF8-31E5-417A-A928-3DBD93AA7952}">
      <selection activeCell="L29" sqref="L29"/>
      <pageMargins left="0.75" right="0.75" top="0.51" bottom="1" header="0.32" footer="0.5"/>
      <pageSetup paperSize="9" orientation="landscape" r:id="rId6"/>
      <headerFooter alignWithMargins="0"/>
    </customSheetView>
    <customSheetView guid="{6F4C57C8-5562-4709-9327-9573B39EDAF4}" scale="60" showPageBreaks="1" printArea="1" view="pageBreakPreview">
      <selection activeCell="L29" sqref="L29"/>
      <pageMargins left="0.75" right="0.75" top="0.51" bottom="1" header="0.32" footer="0.5"/>
      <pageSetup paperSize="9" scale="53" orientation="landscape" r:id="rId7"/>
      <headerFooter alignWithMargins="0"/>
    </customSheetView>
    <customSheetView guid="{11719C98-23F7-41BD-A4E2-6BEADD115585}" scale="90" showPageBreaks="1" printArea="1" view="pageBreakPreview">
      <selection activeCell="A2" sqref="A2"/>
      <pageMargins left="0.75" right="0.75" top="0.51" bottom="1" header="0.32" footer="0.5"/>
      <pageSetup paperSize="9" scale="46" orientation="landscape" r:id="rId8"/>
      <headerFooter alignWithMargins="0">
        <oddFooter>&amp;CStrona &amp;P z &amp;N&amp;R11 Nakłady inwestycyjne</oddFooter>
      </headerFooter>
    </customSheetView>
  </customSheetViews>
  <mergeCells count="1">
    <mergeCell ref="A1:E1"/>
  </mergeCells>
  <phoneticPr fontId="0" type="noConversion"/>
  <pageMargins left="0.75" right="0.75" top="0.51" bottom="1" header="0.32" footer="0.5"/>
  <pageSetup paperSize="9" scale="46" orientation="landscape" r:id="rId9"/>
  <headerFooter alignWithMargins="0">
    <oddFooter>&amp;CStrona &amp;P z &amp;N&amp;R11 Nakłady inwestycyjne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Q30"/>
  <sheetViews>
    <sheetView view="pageBreakPreview" zoomScale="80" zoomScaleNormal="100" zoomScaleSheetLayoutView="80" workbookViewId="0">
      <selection activeCell="A11" sqref="A11:B14"/>
    </sheetView>
  </sheetViews>
  <sheetFormatPr defaultRowHeight="12.75"/>
  <cols>
    <col min="1" max="1" width="49.5703125" customWidth="1"/>
    <col min="2" max="2" width="10.5703125" customWidth="1"/>
    <col min="4" max="4" width="11.7109375" customWidth="1"/>
    <col min="5" max="5" width="13.5703125" customWidth="1"/>
    <col min="6" max="6" width="11.140625" customWidth="1"/>
    <col min="7" max="7" width="14" bestFit="1" customWidth="1"/>
    <col min="8" max="17" width="10.5703125" bestFit="1" customWidth="1"/>
  </cols>
  <sheetData>
    <row r="1" spans="1:7" ht="45" customHeight="1" thickBot="1">
      <c r="A1" s="820" t="s">
        <v>81</v>
      </c>
      <c r="B1" s="821"/>
      <c r="C1" s="821"/>
      <c r="D1" s="821"/>
      <c r="E1" s="822"/>
    </row>
    <row r="2" spans="1:7" s="443" customFormat="1" ht="12"/>
    <row r="3" spans="1:7" s="443" customFormat="1">
      <c r="A3" s="823" t="s">
        <v>471</v>
      </c>
      <c r="B3" s="824" t="s">
        <v>472</v>
      </c>
      <c r="C3" s="824" t="s">
        <v>473</v>
      </c>
      <c r="D3" s="824" t="s">
        <v>474</v>
      </c>
      <c r="E3" s="824" t="s">
        <v>475</v>
      </c>
      <c r="F3" s="824" t="s">
        <v>851</v>
      </c>
      <c r="G3" s="421"/>
    </row>
    <row r="4" spans="1:7" s="443" customFormat="1">
      <c r="A4" s="825" t="s">
        <v>476</v>
      </c>
      <c r="B4" s="826">
        <v>800</v>
      </c>
      <c r="C4" s="826">
        <v>1</v>
      </c>
      <c r="D4" s="826">
        <f t="shared" ref="D4:D8" si="0">C4*B4</f>
        <v>800</v>
      </c>
      <c r="E4" s="826">
        <v>24</v>
      </c>
      <c r="F4" s="826">
        <f>D4*E4</f>
        <v>19200</v>
      </c>
      <c r="G4" s="421"/>
    </row>
    <row r="5" spans="1:7" s="443" customFormat="1">
      <c r="A5" s="825" t="s">
        <v>745</v>
      </c>
      <c r="B5" s="826">
        <v>65</v>
      </c>
      <c r="C5" s="826">
        <v>1</v>
      </c>
      <c r="D5" s="826">
        <f t="shared" si="0"/>
        <v>65</v>
      </c>
      <c r="E5" s="826">
        <v>24</v>
      </c>
      <c r="F5" s="827">
        <f t="shared" ref="F5:F8" si="1">D5*E5</f>
        <v>1560</v>
      </c>
      <c r="G5" s="421"/>
    </row>
    <row r="6" spans="1:7" s="443" customFormat="1">
      <c r="A6" s="825" t="s">
        <v>852</v>
      </c>
      <c r="B6" s="826">
        <v>1500</v>
      </c>
      <c r="C6" s="826">
        <v>1</v>
      </c>
      <c r="D6" s="826">
        <f t="shared" si="0"/>
        <v>1500</v>
      </c>
      <c r="E6" s="826">
        <v>24</v>
      </c>
      <c r="F6" s="827">
        <f t="shared" si="1"/>
        <v>36000</v>
      </c>
      <c r="G6" s="421"/>
    </row>
    <row r="7" spans="1:7" s="443" customFormat="1">
      <c r="A7" s="825" t="s">
        <v>853</v>
      </c>
      <c r="B7" s="826">
        <v>50</v>
      </c>
      <c r="C7" s="826">
        <v>0</v>
      </c>
      <c r="D7" s="826">
        <f t="shared" si="0"/>
        <v>0</v>
      </c>
      <c r="E7" s="826">
        <v>24</v>
      </c>
      <c r="F7" s="828">
        <f t="shared" si="1"/>
        <v>0</v>
      </c>
      <c r="G7" s="421"/>
    </row>
    <row r="8" spans="1:7" s="443" customFormat="1" ht="25.5">
      <c r="A8" s="825" t="s">
        <v>477</v>
      </c>
      <c r="B8" s="826">
        <v>50</v>
      </c>
      <c r="C8" s="826">
        <v>1</v>
      </c>
      <c r="D8" s="826">
        <f t="shared" si="0"/>
        <v>50</v>
      </c>
      <c r="E8" s="826">
        <v>24</v>
      </c>
      <c r="F8" s="828">
        <f t="shared" si="1"/>
        <v>1200</v>
      </c>
      <c r="G8" s="421"/>
    </row>
    <row r="9" spans="1:7" s="443" customFormat="1">
      <c r="A9" s="823" t="s">
        <v>478</v>
      </c>
      <c r="B9" s="824"/>
      <c r="C9" s="824"/>
      <c r="D9" s="829">
        <f>SUM(D4:D8)</f>
        <v>2415</v>
      </c>
      <c r="E9" s="826"/>
      <c r="F9" s="830">
        <f>SUM(F4:F8)/24</f>
        <v>2415</v>
      </c>
      <c r="G9" s="421"/>
    </row>
    <row r="10" spans="1:7" s="443" customFormat="1" ht="12">
      <c r="A10" s="513"/>
      <c r="B10" s="421"/>
      <c r="C10" s="421"/>
      <c r="D10" s="421"/>
      <c r="E10" s="421"/>
      <c r="F10" s="421"/>
      <c r="G10" s="421"/>
    </row>
    <row r="11" spans="1:7" s="443" customFormat="1" ht="12">
      <c r="A11" s="550"/>
      <c r="F11" s="551" t="s">
        <v>487</v>
      </c>
      <c r="G11" s="551" t="s">
        <v>488</v>
      </c>
    </row>
    <row r="12" spans="1:7" s="443" customFormat="1" ht="12">
      <c r="A12" s="550"/>
      <c r="F12" s="551">
        <v>0.16</v>
      </c>
      <c r="G12" s="551">
        <v>300</v>
      </c>
    </row>
    <row r="13" spans="1:7" s="443" customFormat="1" ht="12">
      <c r="A13" s="550"/>
      <c r="B13" s="444"/>
    </row>
    <row r="14" spans="1:7" s="443" customFormat="1" ht="12">
      <c r="A14" s="550"/>
      <c r="B14" s="444"/>
    </row>
    <row r="15" spans="1:7" s="443" customFormat="1" ht="12">
      <c r="A15" s="550"/>
      <c r="E15" s="449" t="s">
        <v>479</v>
      </c>
    </row>
    <row r="16" spans="1:7" s="443" customFormat="1" ht="12">
      <c r="A16" s="550" t="s">
        <v>480</v>
      </c>
      <c r="D16" s="552">
        <v>11900</v>
      </c>
      <c r="E16" s="443" t="s">
        <v>481</v>
      </c>
    </row>
    <row r="17" spans="1:17" s="443" customFormat="1" ht="12">
      <c r="A17" s="550" t="s">
        <v>482</v>
      </c>
      <c r="D17" s="552">
        <v>52400</v>
      </c>
      <c r="E17" s="443" t="s">
        <v>483</v>
      </c>
    </row>
    <row r="18" spans="1:17" s="443" customFormat="1" ht="12">
      <c r="A18" s="550" t="s">
        <v>484</v>
      </c>
      <c r="C18" s="553">
        <v>0.02</v>
      </c>
      <c r="D18" s="552">
        <f>C18*'11'!G13</f>
        <v>794</v>
      </c>
      <c r="E18" s="443" t="s">
        <v>485</v>
      </c>
    </row>
    <row r="19" spans="1:17" s="443" customFormat="1" ht="12">
      <c r="A19" s="550" t="s">
        <v>486</v>
      </c>
      <c r="C19" s="553"/>
      <c r="D19" s="552">
        <f>F12*G12*12</f>
        <v>576</v>
      </c>
      <c r="E19" s="443" t="s">
        <v>483</v>
      </c>
    </row>
    <row r="20" spans="1:17" s="443" customFormat="1" ht="12">
      <c r="A20" s="513"/>
      <c r="B20" s="421"/>
      <c r="C20" s="421" t="s">
        <v>478</v>
      </c>
      <c r="D20" s="514">
        <f>SUM(D16:D19)</f>
        <v>65670</v>
      </c>
      <c r="G20" s="421"/>
    </row>
    <row r="21" spans="1:17" s="443" customFormat="1" ht="12">
      <c r="A21" s="513"/>
      <c r="B21" s="421"/>
      <c r="C21" s="421"/>
      <c r="D21" s="421"/>
      <c r="E21" s="421"/>
      <c r="F21" s="421"/>
      <c r="G21" s="421"/>
    </row>
    <row r="22" spans="1:17" s="443" customFormat="1" ht="12">
      <c r="A22" s="515" t="s">
        <v>489</v>
      </c>
      <c r="B22" s="515">
        <v>2016</v>
      </c>
      <c r="C22" s="515">
        <f>B22+1</f>
        <v>2017</v>
      </c>
      <c r="D22" s="515">
        <f t="shared" ref="D22:Q22" si="2">C22+1</f>
        <v>2018</v>
      </c>
      <c r="E22" s="515">
        <f t="shared" si="2"/>
        <v>2019</v>
      </c>
      <c r="F22" s="515">
        <f t="shared" si="2"/>
        <v>2020</v>
      </c>
      <c r="G22" s="515">
        <f t="shared" si="2"/>
        <v>2021</v>
      </c>
      <c r="H22" s="515">
        <f t="shared" si="2"/>
        <v>2022</v>
      </c>
      <c r="I22" s="515">
        <f t="shared" si="2"/>
        <v>2023</v>
      </c>
      <c r="J22" s="515">
        <f t="shared" si="2"/>
        <v>2024</v>
      </c>
      <c r="K22" s="515">
        <f t="shared" si="2"/>
        <v>2025</v>
      </c>
      <c r="L22" s="515">
        <f t="shared" si="2"/>
        <v>2026</v>
      </c>
      <c r="M22" s="515">
        <f t="shared" si="2"/>
        <v>2027</v>
      </c>
      <c r="N22" s="515">
        <f t="shared" si="2"/>
        <v>2028</v>
      </c>
      <c r="O22" s="515">
        <f t="shared" si="2"/>
        <v>2029</v>
      </c>
      <c r="P22" s="515">
        <f t="shared" si="2"/>
        <v>2030</v>
      </c>
      <c r="Q22" s="515">
        <f t="shared" si="2"/>
        <v>2031</v>
      </c>
    </row>
    <row r="23" spans="1:17" s="449" customFormat="1" ht="12">
      <c r="A23" s="516" t="s">
        <v>214</v>
      </c>
      <c r="B23" s="507">
        <f>B24</f>
        <v>0</v>
      </c>
      <c r="C23" s="507">
        <f t="shared" ref="C23:Q23" si="3">C24</f>
        <v>6941.6666666666661</v>
      </c>
      <c r="D23" s="507">
        <f t="shared" si="3"/>
        <v>11900</v>
      </c>
      <c r="E23" s="507">
        <f t="shared" si="3"/>
        <v>11900</v>
      </c>
      <c r="F23" s="507">
        <f t="shared" si="3"/>
        <v>11900</v>
      </c>
      <c r="G23" s="507">
        <f t="shared" si="3"/>
        <v>11900</v>
      </c>
      <c r="H23" s="507">
        <f t="shared" si="3"/>
        <v>11900</v>
      </c>
      <c r="I23" s="507">
        <f t="shared" si="3"/>
        <v>11900</v>
      </c>
      <c r="J23" s="507">
        <f t="shared" si="3"/>
        <v>11900</v>
      </c>
      <c r="K23" s="507">
        <f t="shared" si="3"/>
        <v>11900</v>
      </c>
      <c r="L23" s="507">
        <f t="shared" si="3"/>
        <v>11900</v>
      </c>
      <c r="M23" s="507">
        <f t="shared" si="3"/>
        <v>11900</v>
      </c>
      <c r="N23" s="507">
        <f t="shared" si="3"/>
        <v>11900</v>
      </c>
      <c r="O23" s="507">
        <f t="shared" si="3"/>
        <v>11900</v>
      </c>
      <c r="P23" s="507">
        <f t="shared" si="3"/>
        <v>11900</v>
      </c>
      <c r="Q23" s="507">
        <f t="shared" si="3"/>
        <v>11900</v>
      </c>
    </row>
    <row r="24" spans="1:17" s="519" customFormat="1" ht="12">
      <c r="A24" s="517" t="s">
        <v>490</v>
      </c>
      <c r="B24" s="518">
        <v>0</v>
      </c>
      <c r="C24" s="518">
        <f>D24/12*7</f>
        <v>6941.6666666666661</v>
      </c>
      <c r="D24" s="518">
        <f>D16</f>
        <v>11900</v>
      </c>
      <c r="E24" s="518">
        <f>D24</f>
        <v>11900</v>
      </c>
      <c r="F24" s="518">
        <f>E24</f>
        <v>11900</v>
      </c>
      <c r="G24" s="518">
        <f t="shared" ref="G24:Q24" si="4">F24</f>
        <v>11900</v>
      </c>
      <c r="H24" s="518">
        <f t="shared" si="4"/>
        <v>11900</v>
      </c>
      <c r="I24" s="518">
        <f t="shared" si="4"/>
        <v>11900</v>
      </c>
      <c r="J24" s="518">
        <f t="shared" si="4"/>
        <v>11900</v>
      </c>
      <c r="K24" s="518">
        <f t="shared" si="4"/>
        <v>11900</v>
      </c>
      <c r="L24" s="518">
        <f t="shared" si="4"/>
        <v>11900</v>
      </c>
      <c r="M24" s="518">
        <f t="shared" si="4"/>
        <v>11900</v>
      </c>
      <c r="N24" s="518">
        <f t="shared" si="4"/>
        <v>11900</v>
      </c>
      <c r="O24" s="518">
        <f t="shared" si="4"/>
        <v>11900</v>
      </c>
      <c r="P24" s="518">
        <f t="shared" si="4"/>
        <v>11900</v>
      </c>
      <c r="Q24" s="518">
        <f t="shared" si="4"/>
        <v>11900</v>
      </c>
    </row>
    <row r="25" spans="1:17" s="449" customFormat="1" ht="12">
      <c r="A25" s="516" t="s">
        <v>215</v>
      </c>
      <c r="B25" s="507">
        <f t="shared" ref="B25:Q25" si="5">SUM(B26:B28)</f>
        <v>0</v>
      </c>
      <c r="C25" s="507">
        <f t="shared" si="5"/>
        <v>0</v>
      </c>
      <c r="D25" s="507">
        <f t="shared" si="5"/>
        <v>30902.666666666668</v>
      </c>
      <c r="E25" s="507">
        <f t="shared" si="5"/>
        <v>52976</v>
      </c>
      <c r="F25" s="507">
        <f t="shared" si="5"/>
        <v>52976</v>
      </c>
      <c r="G25" s="507">
        <f t="shared" si="5"/>
        <v>53439.166666666664</v>
      </c>
      <c r="H25" s="507">
        <f t="shared" si="5"/>
        <v>53770</v>
      </c>
      <c r="I25" s="507">
        <f t="shared" si="5"/>
        <v>53770</v>
      </c>
      <c r="J25" s="507">
        <f t="shared" si="5"/>
        <v>53770</v>
      </c>
      <c r="K25" s="507">
        <f t="shared" si="5"/>
        <v>53770</v>
      </c>
      <c r="L25" s="507">
        <f t="shared" si="5"/>
        <v>53770</v>
      </c>
      <c r="M25" s="507">
        <f t="shared" si="5"/>
        <v>53770</v>
      </c>
      <c r="N25" s="507">
        <f t="shared" si="5"/>
        <v>53770</v>
      </c>
      <c r="O25" s="507">
        <f t="shared" si="5"/>
        <v>53770</v>
      </c>
      <c r="P25" s="507">
        <f t="shared" si="5"/>
        <v>53770</v>
      </c>
      <c r="Q25" s="507">
        <f t="shared" si="5"/>
        <v>53770</v>
      </c>
    </row>
    <row r="26" spans="1:17" s="519" customFormat="1" ht="12">
      <c r="A26" s="517" t="s">
        <v>482</v>
      </c>
      <c r="B26" s="518">
        <v>0</v>
      </c>
      <c r="C26" s="518">
        <v>0</v>
      </c>
      <c r="D26" s="518">
        <f>E26/12*7</f>
        <v>30566.666666666668</v>
      </c>
      <c r="E26" s="518">
        <f>D17</f>
        <v>52400</v>
      </c>
      <c r="F26" s="518">
        <f>E26</f>
        <v>52400</v>
      </c>
      <c r="G26" s="518">
        <f>F26</f>
        <v>52400</v>
      </c>
      <c r="H26" s="518">
        <f t="shared" ref="H26:Q27" si="6">G26</f>
        <v>52400</v>
      </c>
      <c r="I26" s="518">
        <f t="shared" si="6"/>
        <v>52400</v>
      </c>
      <c r="J26" s="518">
        <f t="shared" si="6"/>
        <v>52400</v>
      </c>
      <c r="K26" s="518">
        <f t="shared" si="6"/>
        <v>52400</v>
      </c>
      <c r="L26" s="518">
        <f t="shared" si="6"/>
        <v>52400</v>
      </c>
      <c r="M26" s="518">
        <f t="shared" si="6"/>
        <v>52400</v>
      </c>
      <c r="N26" s="518">
        <f t="shared" si="6"/>
        <v>52400</v>
      </c>
      <c r="O26" s="518">
        <f t="shared" si="6"/>
        <v>52400</v>
      </c>
      <c r="P26" s="518">
        <f t="shared" si="6"/>
        <v>52400</v>
      </c>
      <c r="Q26" s="518">
        <f t="shared" si="6"/>
        <v>52400</v>
      </c>
    </row>
    <row r="27" spans="1:17" s="519" customFormat="1" ht="12">
      <c r="A27" s="517" t="s">
        <v>484</v>
      </c>
      <c r="B27" s="518">
        <v>0</v>
      </c>
      <c r="C27" s="518">
        <v>0</v>
      </c>
      <c r="D27" s="518">
        <v>0</v>
      </c>
      <c r="E27" s="518">
        <v>0</v>
      </c>
      <c r="F27" s="518">
        <v>0</v>
      </c>
      <c r="G27" s="518">
        <f>H27/12*7</f>
        <v>463.16666666666669</v>
      </c>
      <c r="H27" s="518">
        <f>D18</f>
        <v>794</v>
      </c>
      <c r="I27" s="518">
        <f>H27</f>
        <v>794</v>
      </c>
      <c r="J27" s="518">
        <f t="shared" si="6"/>
        <v>794</v>
      </c>
      <c r="K27" s="518">
        <f t="shared" si="6"/>
        <v>794</v>
      </c>
      <c r="L27" s="518">
        <f t="shared" si="6"/>
        <v>794</v>
      </c>
      <c r="M27" s="518">
        <f t="shared" si="6"/>
        <v>794</v>
      </c>
      <c r="N27" s="518">
        <f t="shared" si="6"/>
        <v>794</v>
      </c>
      <c r="O27" s="518">
        <f t="shared" si="6"/>
        <v>794</v>
      </c>
      <c r="P27" s="518">
        <f t="shared" si="6"/>
        <v>794</v>
      </c>
      <c r="Q27" s="518">
        <f t="shared" si="6"/>
        <v>794</v>
      </c>
    </row>
    <row r="28" spans="1:17" s="519" customFormat="1" ht="12">
      <c r="A28" s="517" t="s">
        <v>486</v>
      </c>
      <c r="B28" s="518">
        <v>0</v>
      </c>
      <c r="C28" s="518">
        <v>0</v>
      </c>
      <c r="D28" s="518">
        <f>E28/12*7</f>
        <v>336</v>
      </c>
      <c r="E28" s="518">
        <f>D19</f>
        <v>576</v>
      </c>
      <c r="F28" s="518">
        <f>E28</f>
        <v>576</v>
      </c>
      <c r="G28" s="518">
        <f>F28</f>
        <v>576</v>
      </c>
      <c r="H28" s="518">
        <f>G28</f>
        <v>576</v>
      </c>
      <c r="I28" s="518">
        <f t="shared" ref="I28:Q28" si="7">H28</f>
        <v>576</v>
      </c>
      <c r="J28" s="518">
        <f t="shared" si="7"/>
        <v>576</v>
      </c>
      <c r="K28" s="518">
        <f t="shared" si="7"/>
        <v>576</v>
      </c>
      <c r="L28" s="518">
        <f t="shared" si="7"/>
        <v>576</v>
      </c>
      <c r="M28" s="518">
        <f t="shared" si="7"/>
        <v>576</v>
      </c>
      <c r="N28" s="518">
        <f t="shared" si="7"/>
        <v>576</v>
      </c>
      <c r="O28" s="518">
        <f t="shared" si="7"/>
        <v>576</v>
      </c>
      <c r="P28" s="518">
        <f t="shared" si="7"/>
        <v>576</v>
      </c>
      <c r="Q28" s="518">
        <f t="shared" si="7"/>
        <v>576</v>
      </c>
    </row>
    <row r="29" spans="1:17" s="443" customFormat="1" ht="12">
      <c r="A29" s="448" t="s">
        <v>435</v>
      </c>
      <c r="B29" s="447">
        <f t="shared" ref="B29:Q29" si="8">B23+B25</f>
        <v>0</v>
      </c>
      <c r="C29" s="447">
        <f t="shared" si="8"/>
        <v>6941.6666666666661</v>
      </c>
      <c r="D29" s="447">
        <f t="shared" si="8"/>
        <v>42802.666666666672</v>
      </c>
      <c r="E29" s="447">
        <f t="shared" si="8"/>
        <v>64876</v>
      </c>
      <c r="F29" s="447">
        <f t="shared" si="8"/>
        <v>64876</v>
      </c>
      <c r="G29" s="447">
        <f t="shared" si="8"/>
        <v>65339.166666666664</v>
      </c>
      <c r="H29" s="447">
        <f t="shared" si="8"/>
        <v>65670</v>
      </c>
      <c r="I29" s="447">
        <f t="shared" si="8"/>
        <v>65670</v>
      </c>
      <c r="J29" s="447">
        <f t="shared" si="8"/>
        <v>65670</v>
      </c>
      <c r="K29" s="447">
        <f t="shared" si="8"/>
        <v>65670</v>
      </c>
      <c r="L29" s="447">
        <f t="shared" si="8"/>
        <v>65670</v>
      </c>
      <c r="M29" s="447">
        <f t="shared" si="8"/>
        <v>65670</v>
      </c>
      <c r="N29" s="447">
        <f t="shared" si="8"/>
        <v>65670</v>
      </c>
      <c r="O29" s="447">
        <f t="shared" si="8"/>
        <v>65670</v>
      </c>
      <c r="P29" s="447">
        <f t="shared" si="8"/>
        <v>65670</v>
      </c>
      <c r="Q29" s="447">
        <f t="shared" si="8"/>
        <v>65670</v>
      </c>
    </row>
    <row r="30" spans="1:17" s="443" customFormat="1" ht="12"/>
  </sheetData>
  <customSheetViews>
    <customSheetView guid="{7B1D7D8E-D21F-4F41-9124-97AF4D7AC4F1}" scale="80" showPageBreaks="1" printArea="1" view="pageBreakPreview">
      <selection activeCell="A11" sqref="A11:B14"/>
      <colBreaks count="1" manualBreakCount="1">
        <brk id="18" max="30" man="1"/>
      </colBreaks>
      <pageMargins left="0.75" right="0.75" top="0.48" bottom="1" header="0.33" footer="0.5"/>
      <pageSetup paperSize="9" scale="51" orientation="landscape" r:id="rId1"/>
      <headerFooter alignWithMargins="0">
        <oddFooter>&amp;CStrona &amp;P z &amp;N&amp;R12 Koszty operacyjne</oddFooter>
      </headerFooter>
    </customSheetView>
    <customSheetView guid="{E0009F4F-48B6-4F1C-908A-7AA9220F9FEE}" scale="60" showPageBreaks="1" printArea="1" view="pageBreakPreview">
      <selection activeCell="H25" sqref="H25"/>
      <pageMargins left="0.75" right="0.75" top="0.48" bottom="1" header="0.33" footer="0.5"/>
      <pageSetup paperSize="9" scale="51" orientation="landscape" r:id="rId2"/>
      <headerFooter alignWithMargins="0"/>
    </customSheetView>
    <customSheetView guid="{6D8ACA1D-6FAD-497E-8DEE-A33C8B954C59}">
      <selection activeCell="H25" sqref="H25"/>
      <pageMargins left="0.75" right="0.75" top="0.48" bottom="1" header="0.33" footer="0.5"/>
      <pageSetup paperSize="9" scale="51" orientation="landscape" r:id="rId3"/>
      <headerFooter alignWithMargins="0"/>
    </customSheetView>
    <customSheetView guid="{F7D79B8D-92A2-4094-827A-AE8F90DE993F}">
      <selection activeCell="H25" sqref="H25"/>
      <pageMargins left="0.75" right="0.75" top="0.48" bottom="1" header="0.33" footer="0.5"/>
      <pageSetup paperSize="9" orientation="landscape" r:id="rId4"/>
      <headerFooter alignWithMargins="0"/>
    </customSheetView>
    <customSheetView guid="{19015944-8DC3-4198-B28B-DDAFEE7C00D9}">
      <selection activeCell="H25" sqref="H25"/>
      <pageMargins left="0.75" right="0.75" top="0.48" bottom="1" header="0.33" footer="0.5"/>
      <pageSetup paperSize="9" orientation="landscape" r:id="rId5"/>
      <headerFooter alignWithMargins="0"/>
    </customSheetView>
    <customSheetView guid="{9EC9AAF8-31E5-417A-A928-3DBD93AA7952}">
      <selection activeCell="H25" sqref="H25"/>
      <pageMargins left="0.75" right="0.75" top="0.48" bottom="1" header="0.33" footer="0.5"/>
      <pageSetup paperSize="9" orientation="landscape" r:id="rId6"/>
      <headerFooter alignWithMargins="0"/>
    </customSheetView>
    <customSheetView guid="{6F4C57C8-5562-4709-9327-9573B39EDAF4}" showPageBreaks="1" printArea="1" topLeftCell="A2">
      <selection activeCell="H25" sqref="H25"/>
      <pageMargins left="0.75" right="0.75" top="0.48" bottom="1" header="0.33" footer="0.5"/>
      <pageSetup paperSize="9" scale="51" orientation="landscape" r:id="rId7"/>
      <headerFooter alignWithMargins="0"/>
    </customSheetView>
    <customSheetView guid="{11719C98-23F7-41BD-A4E2-6BEADD115585}" scale="80" showPageBreaks="1" printArea="1" view="pageBreakPreview">
      <selection activeCell="A2" sqref="A2"/>
      <colBreaks count="1" manualBreakCount="1">
        <brk id="18" max="30" man="1"/>
      </colBreaks>
      <pageMargins left="0.75" right="0.75" top="0.48" bottom="1" header="0.33" footer="0.5"/>
      <pageSetup paperSize="9" scale="51" orientation="landscape" r:id="rId8"/>
      <headerFooter alignWithMargins="0">
        <oddFooter>&amp;CStrona &amp;P z &amp;N&amp;R12 Koszty operacyjne</oddFooter>
      </headerFooter>
    </customSheetView>
  </customSheetViews>
  <mergeCells count="1">
    <mergeCell ref="A1:E1"/>
  </mergeCells>
  <phoneticPr fontId="0" type="noConversion"/>
  <pageMargins left="0.75" right="0.75" top="0.48" bottom="1" header="0.33" footer="0.5"/>
  <pageSetup paperSize="9" scale="51" orientation="landscape" r:id="rId9"/>
  <headerFooter alignWithMargins="0">
    <oddFooter>&amp;CStrona &amp;P z &amp;N&amp;R12 Koszty operacyjne</oddFooter>
  </headerFooter>
  <colBreaks count="1" manualBreakCount="1">
    <brk id="18" max="3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E3"/>
  <sheetViews>
    <sheetView view="pageBreakPreview" zoomScale="60" zoomScaleNormal="100" workbookViewId="0">
      <selection activeCell="A2" sqref="A2"/>
    </sheetView>
  </sheetViews>
  <sheetFormatPr defaultRowHeight="12.75"/>
  <sheetData>
    <row r="1" spans="1:5" ht="51" customHeight="1" thickBot="1">
      <c r="A1" s="820" t="s">
        <v>72</v>
      </c>
      <c r="B1" s="821"/>
      <c r="C1" s="821"/>
      <c r="D1" s="821"/>
      <c r="E1" s="822"/>
    </row>
    <row r="3" spans="1:5">
      <c r="A3" s="414" t="s">
        <v>410</v>
      </c>
    </row>
  </sheetData>
  <customSheetViews>
    <customSheetView guid="{7B1D7D8E-D21F-4F41-9124-97AF4D7AC4F1}" scale="60" showPageBreaks="1" printArea="1" view="pageBreakPreview">
      <selection activeCell="A2" sqref="A2"/>
      <pageMargins left="0.75" right="0.75" top="0.53" bottom="1" header="0.28999999999999998" footer="0.5"/>
      <pageSetup paperSize="9" scale="47" orientation="landscape" r:id="rId1"/>
      <headerFooter alignWithMargins="0">
        <oddFooter>&amp;CStrona &amp;P z &amp;N&amp;R13 Przychody operacyjne</oddFooter>
      </headerFooter>
    </customSheetView>
    <customSheetView guid="{E0009F4F-48B6-4F1C-908A-7AA9220F9FEE}" scale="60" showPageBreaks="1" printArea="1" view="pageBreakPreview">
      <selection activeCell="N16" sqref="N16"/>
      <pageMargins left="0.75" right="0.75" top="0.53" bottom="1" header="0.28999999999999998" footer="0.5"/>
      <pageSetup paperSize="9" scale="47" orientation="landscape" r:id="rId2"/>
      <headerFooter alignWithMargins="0"/>
    </customSheetView>
    <customSheetView guid="{6D8ACA1D-6FAD-497E-8DEE-A33C8B954C59}" showPageBreaks="1" printArea="1">
      <selection activeCell="N16" sqref="N16"/>
      <pageMargins left="0.75" right="0.75" top="0.53" bottom="1" header="0.28999999999999998" footer="0.5"/>
      <pageSetup paperSize="9" scale="47" orientation="landscape" r:id="rId3"/>
      <headerFooter alignWithMargins="0"/>
    </customSheetView>
    <customSheetView guid="{F7D79B8D-92A2-4094-827A-AE8F90DE993F}">
      <selection activeCell="P34" sqref="P34"/>
      <pageMargins left="0.75" right="0.75" top="0.53" bottom="1" header="0.28999999999999998" footer="0.5"/>
      <pageSetup paperSize="9" orientation="landscape" r:id="rId4"/>
      <headerFooter alignWithMargins="0"/>
    </customSheetView>
    <customSheetView guid="{19015944-8DC3-4198-B28B-DDAFEE7C00D9}">
      <selection activeCell="P34" sqref="P34"/>
      <pageMargins left="0.75" right="0.75" top="0.53" bottom="1" header="0.28999999999999998" footer="0.5"/>
      <pageSetup paperSize="9" orientation="landscape" r:id="rId5"/>
      <headerFooter alignWithMargins="0"/>
    </customSheetView>
    <customSheetView guid="{9EC9AAF8-31E5-417A-A928-3DBD93AA7952}">
      <selection activeCell="P34" sqref="P34"/>
      <pageMargins left="0.75" right="0.75" top="0.53" bottom="1" header="0.28999999999999998" footer="0.5"/>
      <pageSetup paperSize="9" orientation="landscape" r:id="rId6"/>
      <headerFooter alignWithMargins="0"/>
    </customSheetView>
    <customSheetView guid="{6F4C57C8-5562-4709-9327-9573B39EDAF4}" scale="60" showPageBreaks="1" printArea="1" view="pageBreakPreview">
      <selection activeCell="N16" sqref="N16"/>
      <pageMargins left="0.75" right="0.75" top="0.53" bottom="1" header="0.28999999999999998" footer="0.5"/>
      <pageSetup paperSize="9" scale="47" orientation="landscape" r:id="rId7"/>
      <headerFooter alignWithMargins="0"/>
    </customSheetView>
    <customSheetView guid="{11719C98-23F7-41BD-A4E2-6BEADD115585}" scale="60" showPageBreaks="1" printArea="1" view="pageBreakPreview">
      <selection activeCell="A2" sqref="A2"/>
      <pageMargins left="0.75" right="0.75" top="0.53" bottom="1" header="0.28999999999999998" footer="0.5"/>
      <pageSetup paperSize="9" scale="47" orientation="landscape" r:id="rId8"/>
      <headerFooter alignWithMargins="0">
        <oddFooter>&amp;CStrona &amp;P z &amp;N&amp;R13 Przychody operacyjne</oddFooter>
      </headerFooter>
    </customSheetView>
  </customSheetViews>
  <mergeCells count="1">
    <mergeCell ref="A1:E1"/>
  </mergeCells>
  <phoneticPr fontId="0" type="noConversion"/>
  <pageMargins left="0.75" right="0.75" top="0.53" bottom="1" header="0.28999999999999998" footer="0.5"/>
  <pageSetup paperSize="9" scale="47" orientation="landscape" r:id="rId9"/>
  <headerFooter alignWithMargins="0">
    <oddFooter>&amp;CStrona &amp;P z &amp;N&amp;R13 Przychody operacyjne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G3"/>
  <sheetViews>
    <sheetView view="pageBreakPreview" zoomScale="60" zoomScaleNormal="100" workbookViewId="0">
      <selection activeCell="A3" sqref="A3"/>
    </sheetView>
  </sheetViews>
  <sheetFormatPr defaultRowHeight="12.75"/>
  <sheetData>
    <row r="1" spans="1:7" ht="45" customHeight="1" thickBot="1">
      <c r="A1" s="820" t="s">
        <v>93</v>
      </c>
      <c r="B1" s="821"/>
      <c r="C1" s="821"/>
      <c r="D1" s="821"/>
      <c r="E1" s="821"/>
      <c r="F1" s="821"/>
      <c r="G1" s="822"/>
    </row>
    <row r="3" spans="1:7">
      <c r="A3" s="414" t="s">
        <v>410</v>
      </c>
    </row>
  </sheetData>
  <customSheetViews>
    <customSheetView guid="{7B1D7D8E-D21F-4F41-9124-97AF4D7AC4F1}" scale="60" showPageBreaks="1" printArea="1" view="pageBreakPreview">
      <selection activeCell="A3" sqref="A3"/>
      <pageMargins left="0.75" right="0.75" top="0.64" bottom="1" header="0.35" footer="0.5"/>
      <pageSetup paperSize="9" scale="49" orientation="landscape" r:id="rId1"/>
      <headerFooter alignWithMargins="0">
        <oddFooter>&amp;CStrona &amp;P z &amp;N&amp;R14 Kapitał obrotowy</oddFooter>
      </headerFooter>
    </customSheetView>
    <customSheetView guid="{E0009F4F-48B6-4F1C-908A-7AA9220F9FEE}" scale="60" showPageBreaks="1" printArea="1" view="pageBreakPreview">
      <selection activeCell="A9" sqref="A9"/>
      <pageMargins left="0.75" right="0.75" top="0.64" bottom="1" header="0.35" footer="0.5"/>
      <pageSetup paperSize="9" scale="49" orientation="landscape" r:id="rId2"/>
      <headerFooter alignWithMargins="0"/>
    </customSheetView>
    <customSheetView guid="{6D8ACA1D-6FAD-497E-8DEE-A33C8B954C59}" showPageBreaks="1" printArea="1">
      <selection activeCell="R28" sqref="R28"/>
      <pageMargins left="0.75" right="0.75" top="0.64" bottom="1" header="0.35" footer="0.5"/>
      <pageSetup paperSize="9" scale="49" orientation="landscape" r:id="rId3"/>
      <headerFooter alignWithMargins="0"/>
    </customSheetView>
    <customSheetView guid="{F7D79B8D-92A2-4094-827A-AE8F90DE993F}">
      <selection activeCell="C6" sqref="C6"/>
      <pageMargins left="0.75" right="0.75" top="0.64" bottom="1" header="0.35" footer="0.5"/>
      <pageSetup paperSize="9" orientation="landscape" r:id="rId4"/>
      <headerFooter alignWithMargins="0"/>
    </customSheetView>
    <customSheetView guid="{19015944-8DC3-4198-B28B-DDAFEE7C00D9}">
      <selection activeCell="C6" sqref="C6"/>
      <pageMargins left="0.75" right="0.75" top="0.64" bottom="1" header="0.35" footer="0.5"/>
      <pageSetup paperSize="9" orientation="landscape" r:id="rId5"/>
      <headerFooter alignWithMargins="0"/>
    </customSheetView>
    <customSheetView guid="{9EC9AAF8-31E5-417A-A928-3DBD93AA7952}">
      <selection activeCell="C6" sqref="C6"/>
      <pageMargins left="0.75" right="0.75" top="0.64" bottom="1" header="0.35" footer="0.5"/>
      <pageSetup paperSize="9" orientation="landscape" r:id="rId6"/>
      <headerFooter alignWithMargins="0"/>
    </customSheetView>
    <customSheetView guid="{6F4C57C8-5562-4709-9327-9573B39EDAF4}" scale="60" showPageBreaks="1" printArea="1" view="pageBreakPreview">
      <selection activeCell="T49" sqref="T49"/>
      <pageMargins left="0.75" right="0.75" top="0.64" bottom="1" header="0.35" footer="0.5"/>
      <pageSetup paperSize="9" scale="49" orientation="landscape" r:id="rId7"/>
      <headerFooter alignWithMargins="0"/>
    </customSheetView>
    <customSheetView guid="{11719C98-23F7-41BD-A4E2-6BEADD115585}" scale="60" showPageBreaks="1" printArea="1" view="pageBreakPreview">
      <selection activeCell="A3" sqref="A3"/>
      <pageMargins left="0.75" right="0.75" top="0.64" bottom="1" header="0.35" footer="0.5"/>
      <pageSetup paperSize="9" scale="49" orientation="landscape" r:id="rId8"/>
      <headerFooter alignWithMargins="0">
        <oddFooter>&amp;CStrona &amp;P z &amp;N&amp;R14 Kapitał obrotowy</oddFooter>
      </headerFooter>
    </customSheetView>
  </customSheetViews>
  <mergeCells count="1">
    <mergeCell ref="A1:G1"/>
  </mergeCells>
  <phoneticPr fontId="0" type="noConversion"/>
  <pageMargins left="0.75" right="0.75" top="0.64" bottom="1" header="0.35" footer="0.5"/>
  <pageSetup paperSize="9" scale="49" orientation="landscape" r:id="rId9"/>
  <headerFooter alignWithMargins="0">
    <oddFooter>&amp;CStrona &amp;P z &amp;N&amp;R14 Kapitał obrotowy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E3"/>
  <sheetViews>
    <sheetView view="pageBreakPreview" zoomScale="60" zoomScaleNormal="100" workbookViewId="0">
      <selection activeCell="A3" sqref="A3"/>
    </sheetView>
  </sheetViews>
  <sheetFormatPr defaultRowHeight="12.75"/>
  <sheetData>
    <row r="1" spans="1:5" ht="45" customHeight="1" thickBot="1">
      <c r="A1" s="820" t="s">
        <v>82</v>
      </c>
      <c r="B1" s="821"/>
      <c r="C1" s="821"/>
      <c r="D1" s="821"/>
      <c r="E1" s="822"/>
    </row>
    <row r="3" spans="1:5">
      <c r="A3" s="414" t="s">
        <v>410</v>
      </c>
    </row>
  </sheetData>
  <customSheetViews>
    <customSheetView guid="{7B1D7D8E-D21F-4F41-9124-97AF4D7AC4F1}" scale="60" showPageBreaks="1" printArea="1" view="pageBreakPreview">
      <selection activeCell="A3" sqref="A3"/>
      <pageMargins left="0.75" right="0.75" top="0.54" bottom="1" header="0.34" footer="0.5"/>
      <pageSetup paperSize="9" scale="46" orientation="landscape" r:id="rId1"/>
      <headerFooter alignWithMargins="0">
        <oddFooter>&amp;CStrona &amp;P z &amp;N&amp;R15 Plan kredytowy</oddFooter>
      </headerFooter>
    </customSheetView>
    <customSheetView guid="{E0009F4F-48B6-4F1C-908A-7AA9220F9FEE}" scale="60" showPageBreaks="1" printArea="1" view="pageBreakPreview">
      <selection activeCell="J7" sqref="J7"/>
      <pageMargins left="0.75" right="0.75" top="0.54" bottom="1" header="0.34" footer="0.5"/>
      <pageSetup paperSize="9" scale="46" orientation="landscape" r:id="rId2"/>
      <headerFooter alignWithMargins="0"/>
    </customSheetView>
    <customSheetView guid="{6D8ACA1D-6FAD-497E-8DEE-A33C8B954C59}">
      <selection activeCell="J7" sqref="J7"/>
      <pageMargins left="0.75" right="0.75" top="0.54" bottom="1" header="0.34" footer="0.5"/>
      <pageSetup paperSize="9" scale="46" orientation="landscape" r:id="rId3"/>
      <headerFooter alignWithMargins="0"/>
    </customSheetView>
    <customSheetView guid="{F7D79B8D-92A2-4094-827A-AE8F90DE993F}">
      <selection activeCell="Q36" sqref="Q36"/>
      <pageMargins left="0.75" right="0.75" top="0.54" bottom="1" header="0.34" footer="0.5"/>
      <pageSetup paperSize="9" orientation="landscape" r:id="rId4"/>
      <headerFooter alignWithMargins="0"/>
    </customSheetView>
    <customSheetView guid="{19015944-8DC3-4198-B28B-DDAFEE7C00D9}">
      <selection activeCell="Q36" sqref="Q36"/>
      <pageMargins left="0.75" right="0.75" top="0.54" bottom="1" header="0.34" footer="0.5"/>
      <pageSetup paperSize="9" orientation="landscape" r:id="rId5"/>
      <headerFooter alignWithMargins="0"/>
    </customSheetView>
    <customSheetView guid="{9EC9AAF8-31E5-417A-A928-3DBD93AA7952}">
      <selection activeCell="Q36" sqref="Q36"/>
      <pageMargins left="0.75" right="0.75" top="0.54" bottom="1" header="0.34" footer="0.5"/>
      <pageSetup paperSize="9" orientation="landscape" r:id="rId6"/>
      <headerFooter alignWithMargins="0"/>
    </customSheetView>
    <customSheetView guid="{6F4C57C8-5562-4709-9327-9573B39EDAF4}" showPageBreaks="1" printArea="1">
      <selection activeCell="J7" sqref="J7"/>
      <pageMargins left="0.75" right="0.75" top="0.54" bottom="1" header="0.34" footer="0.5"/>
      <pageSetup paperSize="9" scale="46" orientation="landscape" r:id="rId7"/>
      <headerFooter alignWithMargins="0"/>
    </customSheetView>
    <customSheetView guid="{11719C98-23F7-41BD-A4E2-6BEADD115585}" scale="60" showPageBreaks="1" printArea="1" view="pageBreakPreview">
      <selection activeCell="A3" sqref="A3"/>
      <pageMargins left="0.75" right="0.75" top="0.54" bottom="1" header="0.34" footer="0.5"/>
      <pageSetup paperSize="9" scale="46" orientation="landscape" r:id="rId8"/>
      <headerFooter alignWithMargins="0">
        <oddFooter>&amp;CStrona &amp;P z &amp;N&amp;R15 Plan kredytowy</oddFooter>
      </headerFooter>
    </customSheetView>
  </customSheetViews>
  <mergeCells count="1">
    <mergeCell ref="A1:E1"/>
  </mergeCells>
  <phoneticPr fontId="0" type="noConversion"/>
  <pageMargins left="0.75" right="0.75" top="0.54" bottom="1" header="0.34" footer="0.5"/>
  <pageSetup paperSize="9" scale="46" orientation="landscape" r:id="rId9"/>
  <headerFooter alignWithMargins="0">
    <oddFooter>&amp;CStrona &amp;P z &amp;N&amp;R15 Plan kredytowy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Q15"/>
  <sheetViews>
    <sheetView view="pageBreakPreview" zoomScale="60" zoomScaleNormal="100" workbookViewId="0">
      <selection activeCell="A2" sqref="A2"/>
    </sheetView>
  </sheetViews>
  <sheetFormatPr defaultRowHeight="12.75"/>
  <cols>
    <col min="1" max="1" width="27.42578125" bestFit="1" customWidth="1"/>
    <col min="2" max="17" width="5.5703125" bestFit="1" customWidth="1"/>
  </cols>
  <sheetData>
    <row r="1" spans="1:17" ht="40.5" customHeight="1" thickBot="1">
      <c r="A1" s="820" t="s">
        <v>416</v>
      </c>
      <c r="B1" s="821"/>
      <c r="C1" s="821"/>
      <c r="D1" s="821"/>
      <c r="E1" s="822"/>
    </row>
    <row r="3" spans="1:17">
      <c r="A3" s="101" t="s">
        <v>411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>
      <c r="A4" s="70"/>
      <c r="B4" s="415">
        <v>2016</v>
      </c>
      <c r="C4" s="415">
        <f>B4+1</f>
        <v>2017</v>
      </c>
      <c r="D4" s="415">
        <f t="shared" ref="D4:Q4" si="0">C4+1</f>
        <v>2018</v>
      </c>
      <c r="E4" s="415">
        <f t="shared" si="0"/>
        <v>2019</v>
      </c>
      <c r="F4" s="415">
        <f t="shared" si="0"/>
        <v>2020</v>
      </c>
      <c r="G4" s="415">
        <f t="shared" si="0"/>
        <v>2021</v>
      </c>
      <c r="H4" s="415">
        <f t="shared" si="0"/>
        <v>2022</v>
      </c>
      <c r="I4" s="415">
        <f t="shared" si="0"/>
        <v>2023</v>
      </c>
      <c r="J4" s="415">
        <f t="shared" si="0"/>
        <v>2024</v>
      </c>
      <c r="K4" s="415">
        <f t="shared" si="0"/>
        <v>2025</v>
      </c>
      <c r="L4" s="415">
        <f t="shared" si="0"/>
        <v>2026</v>
      </c>
      <c r="M4" s="415">
        <f t="shared" si="0"/>
        <v>2027</v>
      </c>
      <c r="N4" s="415">
        <f t="shared" si="0"/>
        <v>2028</v>
      </c>
      <c r="O4" s="415">
        <f t="shared" si="0"/>
        <v>2029</v>
      </c>
      <c r="P4" s="415">
        <f t="shared" si="0"/>
        <v>2030</v>
      </c>
      <c r="Q4" s="415">
        <f t="shared" si="0"/>
        <v>2031</v>
      </c>
    </row>
    <row r="5" spans="1:17">
      <c r="A5" s="416" t="s">
        <v>412</v>
      </c>
      <c r="B5" s="417">
        <v>103.8</v>
      </c>
      <c r="C5" s="417">
        <v>103.9</v>
      </c>
      <c r="D5" s="417">
        <v>104</v>
      </c>
      <c r="E5" s="417">
        <v>103.9</v>
      </c>
      <c r="F5" s="417">
        <v>103.8</v>
      </c>
      <c r="G5" s="417">
        <v>103.7</v>
      </c>
      <c r="H5" s="417">
        <v>103.5</v>
      </c>
      <c r="I5" s="417">
        <v>103.3</v>
      </c>
      <c r="J5" s="417">
        <v>103.1</v>
      </c>
      <c r="K5" s="417">
        <v>103</v>
      </c>
      <c r="L5" s="417">
        <v>103</v>
      </c>
      <c r="M5" s="417">
        <v>103</v>
      </c>
      <c r="N5" s="417">
        <v>103</v>
      </c>
      <c r="O5" s="417">
        <v>102.8</v>
      </c>
      <c r="P5" s="417">
        <v>102.8</v>
      </c>
      <c r="Q5" s="417">
        <v>102.8</v>
      </c>
    </row>
    <row r="6" spans="1:17">
      <c r="A6" s="416" t="s">
        <v>413</v>
      </c>
      <c r="B6" s="417">
        <v>101.7</v>
      </c>
      <c r="C6" s="417">
        <v>101.8</v>
      </c>
      <c r="D6" s="417">
        <v>102.5</v>
      </c>
      <c r="E6" s="417">
        <v>102.5</v>
      </c>
      <c r="F6" s="417">
        <v>102.5</v>
      </c>
      <c r="G6" s="417">
        <v>102.5</v>
      </c>
      <c r="H6" s="417">
        <f>G6</f>
        <v>102.5</v>
      </c>
      <c r="I6" s="417">
        <f t="shared" ref="I6:Q7" si="1">H6</f>
        <v>102.5</v>
      </c>
      <c r="J6" s="417">
        <f t="shared" si="1"/>
        <v>102.5</v>
      </c>
      <c r="K6" s="417">
        <f t="shared" si="1"/>
        <v>102.5</v>
      </c>
      <c r="L6" s="417">
        <f t="shared" si="1"/>
        <v>102.5</v>
      </c>
      <c r="M6" s="417">
        <f t="shared" si="1"/>
        <v>102.5</v>
      </c>
      <c r="N6" s="417">
        <f t="shared" si="1"/>
        <v>102.5</v>
      </c>
      <c r="O6" s="417">
        <f t="shared" si="1"/>
        <v>102.5</v>
      </c>
      <c r="P6" s="417">
        <f t="shared" si="1"/>
        <v>102.5</v>
      </c>
      <c r="Q6" s="417">
        <f t="shared" si="1"/>
        <v>102.5</v>
      </c>
    </row>
    <row r="7" spans="1:17">
      <c r="A7" s="416" t="s">
        <v>414</v>
      </c>
      <c r="B7" s="417">
        <v>7.6</v>
      </c>
      <c r="C7" s="417">
        <v>7</v>
      </c>
      <c r="D7" s="417">
        <v>6.5</v>
      </c>
      <c r="E7" s="417">
        <v>6.4</v>
      </c>
      <c r="F7" s="417">
        <v>6.4</v>
      </c>
      <c r="G7" s="417">
        <v>6.3</v>
      </c>
      <c r="H7" s="417">
        <v>6.3</v>
      </c>
      <c r="I7" s="417">
        <v>6.2</v>
      </c>
      <c r="J7" s="417">
        <v>6.2</v>
      </c>
      <c r="K7" s="417">
        <v>6.1</v>
      </c>
      <c r="L7" s="417">
        <v>6.1</v>
      </c>
      <c r="M7" s="417">
        <v>6</v>
      </c>
      <c r="N7" s="417">
        <f>M7</f>
        <v>6</v>
      </c>
      <c r="O7" s="417">
        <f t="shared" si="1"/>
        <v>6</v>
      </c>
      <c r="P7" s="417">
        <f t="shared" si="1"/>
        <v>6</v>
      </c>
      <c r="Q7" s="417">
        <f t="shared" si="1"/>
        <v>6</v>
      </c>
    </row>
    <row r="8" spans="1:17">
      <c r="A8" s="416" t="s">
        <v>415</v>
      </c>
      <c r="B8" s="417">
        <v>101.9</v>
      </c>
      <c r="C8" s="417">
        <v>101.9</v>
      </c>
      <c r="D8" s="417">
        <v>102.1</v>
      </c>
      <c r="E8" s="417">
        <v>102.8</v>
      </c>
      <c r="F8" s="417">
        <v>103.1</v>
      </c>
      <c r="G8" s="417">
        <v>103.2</v>
      </c>
      <c r="H8" s="417">
        <v>103.4</v>
      </c>
      <c r="I8" s="417">
        <v>103.3</v>
      </c>
      <c r="J8" s="417">
        <v>103.3</v>
      </c>
      <c r="K8" s="417">
        <v>103.3</v>
      </c>
      <c r="L8" s="417">
        <v>103.3</v>
      </c>
      <c r="M8" s="417">
        <v>103.2</v>
      </c>
      <c r="N8" s="417">
        <f>M8</f>
        <v>103.2</v>
      </c>
      <c r="O8" s="417">
        <f>N8</f>
        <v>103.2</v>
      </c>
      <c r="P8" s="417">
        <f>O8</f>
        <v>103.2</v>
      </c>
      <c r="Q8" s="417">
        <v>103.1</v>
      </c>
    </row>
    <row r="10" spans="1:17">
      <c r="A10" s="101" t="s">
        <v>115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>
      <c r="A11" s="70"/>
      <c r="B11" s="415">
        <v>2016</v>
      </c>
      <c r="C11" s="415">
        <f>B11+1</f>
        <v>2017</v>
      </c>
      <c r="D11" s="415">
        <f t="shared" ref="D11:Q11" si="2">C11+1</f>
        <v>2018</v>
      </c>
      <c r="E11" s="415">
        <f t="shared" si="2"/>
        <v>2019</v>
      </c>
      <c r="F11" s="415">
        <f t="shared" si="2"/>
        <v>2020</v>
      </c>
      <c r="G11" s="415">
        <f t="shared" si="2"/>
        <v>2021</v>
      </c>
      <c r="H11" s="415">
        <f t="shared" si="2"/>
        <v>2022</v>
      </c>
      <c r="I11" s="415">
        <f t="shared" si="2"/>
        <v>2023</v>
      </c>
      <c r="J11" s="415">
        <f t="shared" si="2"/>
        <v>2024</v>
      </c>
      <c r="K11" s="415">
        <f t="shared" si="2"/>
        <v>2025</v>
      </c>
      <c r="L11" s="415">
        <f t="shared" si="2"/>
        <v>2026</v>
      </c>
      <c r="M11" s="415">
        <f t="shared" si="2"/>
        <v>2027</v>
      </c>
      <c r="N11" s="415">
        <f t="shared" si="2"/>
        <v>2028</v>
      </c>
      <c r="O11" s="415">
        <f t="shared" si="2"/>
        <v>2029</v>
      </c>
      <c r="P11" s="415">
        <f t="shared" si="2"/>
        <v>2030</v>
      </c>
      <c r="Q11" s="415">
        <f t="shared" si="2"/>
        <v>2031</v>
      </c>
    </row>
    <row r="12" spans="1:17">
      <c r="A12" s="416" t="s">
        <v>412</v>
      </c>
      <c r="B12" s="417">
        <v>102.8</v>
      </c>
      <c r="C12" s="417">
        <v>102.2</v>
      </c>
      <c r="D12" s="417">
        <v>101.8</v>
      </c>
      <c r="E12" s="417">
        <v>101.7</v>
      </c>
      <c r="F12" s="417">
        <v>101.8</v>
      </c>
      <c r="G12" s="417">
        <v>102.1</v>
      </c>
      <c r="H12" s="417">
        <v>102.1</v>
      </c>
      <c r="I12" s="417">
        <v>102.1</v>
      </c>
      <c r="J12" s="417">
        <v>102</v>
      </c>
      <c r="K12" s="417">
        <v>101.9</v>
      </c>
      <c r="L12" s="417">
        <v>101.9</v>
      </c>
      <c r="M12" s="417">
        <v>101.9</v>
      </c>
      <c r="N12" s="417">
        <v>101.9</v>
      </c>
      <c r="O12" s="417">
        <v>101.7</v>
      </c>
      <c r="P12" s="417">
        <v>101.7</v>
      </c>
      <c r="Q12" s="417">
        <v>101.6</v>
      </c>
    </row>
    <row r="13" spans="1:17">
      <c r="A13" s="416" t="s">
        <v>413</v>
      </c>
      <c r="B13" s="417">
        <v>101.3</v>
      </c>
      <c r="C13" s="417">
        <v>101.5</v>
      </c>
      <c r="D13" s="417">
        <v>102</v>
      </c>
      <c r="E13" s="417">
        <v>102.3</v>
      </c>
      <c r="F13" s="417">
        <v>102.5</v>
      </c>
      <c r="G13" s="417">
        <f>F13</f>
        <v>102.5</v>
      </c>
      <c r="H13" s="417">
        <f t="shared" ref="H13:Q14" si="3">G13</f>
        <v>102.5</v>
      </c>
      <c r="I13" s="417">
        <f t="shared" si="3"/>
        <v>102.5</v>
      </c>
      <c r="J13" s="417">
        <f t="shared" si="3"/>
        <v>102.5</v>
      </c>
      <c r="K13" s="417">
        <f t="shared" si="3"/>
        <v>102.5</v>
      </c>
      <c r="L13" s="417">
        <f t="shared" si="3"/>
        <v>102.5</v>
      </c>
      <c r="M13" s="417">
        <f t="shared" si="3"/>
        <v>102.5</v>
      </c>
      <c r="N13" s="417">
        <f t="shared" si="3"/>
        <v>102.5</v>
      </c>
      <c r="O13" s="417">
        <f t="shared" si="3"/>
        <v>102.5</v>
      </c>
      <c r="P13" s="417">
        <f t="shared" si="3"/>
        <v>102.5</v>
      </c>
      <c r="Q13" s="417">
        <f t="shared" si="3"/>
        <v>102.5</v>
      </c>
    </row>
    <row r="14" spans="1:17">
      <c r="A14" s="416" t="s">
        <v>414</v>
      </c>
      <c r="B14" s="417">
        <v>8</v>
      </c>
      <c r="C14" s="417">
        <v>9.1999999999999993</v>
      </c>
      <c r="D14" s="417">
        <v>9.5</v>
      </c>
      <c r="E14" s="417">
        <v>9.8000000000000007</v>
      </c>
      <c r="F14" s="417">
        <v>9.4</v>
      </c>
      <c r="G14" s="417">
        <v>9.3000000000000007</v>
      </c>
      <c r="H14" s="417">
        <v>9.3000000000000007</v>
      </c>
      <c r="I14" s="417">
        <v>9.1999999999999993</v>
      </c>
      <c r="J14" s="417">
        <v>9.1999999999999993</v>
      </c>
      <c r="K14" s="417">
        <v>9.1</v>
      </c>
      <c r="L14" s="417">
        <v>9.1</v>
      </c>
      <c r="M14" s="417">
        <v>9</v>
      </c>
      <c r="N14" s="417">
        <f>M14</f>
        <v>9</v>
      </c>
      <c r="O14" s="417">
        <f t="shared" si="3"/>
        <v>9</v>
      </c>
      <c r="P14" s="417">
        <f t="shared" si="3"/>
        <v>9</v>
      </c>
      <c r="Q14" s="417">
        <f t="shared" si="3"/>
        <v>9</v>
      </c>
    </row>
    <row r="15" spans="1:17">
      <c r="A15" s="416" t="s">
        <v>415</v>
      </c>
      <c r="B15" s="417">
        <v>101</v>
      </c>
      <c r="C15" s="417">
        <v>100.4</v>
      </c>
      <c r="D15" s="417">
        <v>100.5</v>
      </c>
      <c r="E15" s="417">
        <v>101.1</v>
      </c>
      <c r="F15" s="417">
        <v>101.1</v>
      </c>
      <c r="G15" s="417">
        <v>101.2</v>
      </c>
      <c r="H15" s="417">
        <v>101.4</v>
      </c>
      <c r="I15" s="417">
        <v>101.3</v>
      </c>
      <c r="J15" s="417">
        <v>101.3</v>
      </c>
      <c r="K15" s="417">
        <v>101.3</v>
      </c>
      <c r="L15" s="417">
        <v>101.3</v>
      </c>
      <c r="M15" s="417">
        <v>101.2</v>
      </c>
      <c r="N15" s="417">
        <v>101.2</v>
      </c>
      <c r="O15" s="417">
        <v>101.2</v>
      </c>
      <c r="P15" s="417">
        <v>101.2</v>
      </c>
      <c r="Q15" s="417">
        <v>101.1</v>
      </c>
    </row>
  </sheetData>
  <customSheetViews>
    <customSheetView guid="{7B1D7D8E-D21F-4F41-9124-97AF4D7AC4F1}" scale="60" showPageBreaks="1" printArea="1" view="pageBreakPreview">
      <selection activeCell="A2" sqref="A2"/>
      <pageMargins left="0.75" right="0.75" top="0.56000000000000005" bottom="1" header="0.36" footer="0.5"/>
      <pageSetup paperSize="9" scale="85" orientation="landscape" r:id="rId1"/>
      <headerFooter alignWithMargins="0">
        <oddFooter>&amp;CStrona &amp;P z &amp;N&amp;R16 Inne - Warianty rozwoju gospodarczego</oddFooter>
      </headerFooter>
    </customSheetView>
    <customSheetView guid="{E0009F4F-48B6-4F1C-908A-7AA9220F9FEE}" scale="60" showPageBreaks="1" printArea="1" view="pageBreakPreview">
      <selection activeCell="Q45" sqref="Q45"/>
      <pageMargins left="0.75" right="0.75" top="0.56000000000000005" bottom="1" header="0.36" footer="0.5"/>
      <pageSetup paperSize="9" orientation="landscape" r:id="rId2"/>
      <headerFooter alignWithMargins="0"/>
    </customSheetView>
    <customSheetView guid="{6D8ACA1D-6FAD-497E-8DEE-A33C8B954C59}">
      <selection activeCell="P14" sqref="P14"/>
      <pageMargins left="0.75" right="0.75" top="0.56000000000000005" bottom="1" header="0.36" footer="0.5"/>
      <pageSetup paperSize="9" orientation="landscape" r:id="rId3"/>
      <headerFooter alignWithMargins="0"/>
    </customSheetView>
    <customSheetView guid="{F7D79B8D-92A2-4094-827A-AE8F90DE993F}">
      <selection activeCell="P14" sqref="P14"/>
      <pageMargins left="0.75" right="0.75" top="0.56000000000000005" bottom="1" header="0.36" footer="0.5"/>
      <pageSetup paperSize="9" orientation="landscape" r:id="rId4"/>
      <headerFooter alignWithMargins="0"/>
    </customSheetView>
    <customSheetView guid="{19015944-8DC3-4198-B28B-DDAFEE7C00D9}">
      <selection activeCell="O30" sqref="O30"/>
      <pageMargins left="0.75" right="0.75" top="0.56000000000000005" bottom="1" header="0.36" footer="0.5"/>
      <pageSetup paperSize="9" orientation="landscape" r:id="rId5"/>
      <headerFooter alignWithMargins="0"/>
    </customSheetView>
    <customSheetView guid="{9EC9AAF8-31E5-417A-A928-3DBD93AA7952}">
      <selection activeCell="P14" sqref="P14"/>
      <pageMargins left="0.75" right="0.75" top="0.56000000000000005" bottom="1" header="0.36" footer="0.5"/>
      <pageSetup paperSize="9" orientation="landscape" r:id="rId6"/>
      <headerFooter alignWithMargins="0"/>
    </customSheetView>
    <customSheetView guid="{6F4C57C8-5562-4709-9327-9573B39EDAF4}">
      <selection activeCell="P14" sqref="P14"/>
      <pageMargins left="0.75" right="0.75" top="0.56000000000000005" bottom="1" header="0.36" footer="0.5"/>
      <pageSetup paperSize="9" orientation="landscape" r:id="rId7"/>
      <headerFooter alignWithMargins="0"/>
    </customSheetView>
    <customSheetView guid="{11719C98-23F7-41BD-A4E2-6BEADD115585}" scale="60" showPageBreaks="1" printArea="1" view="pageBreakPreview">
      <selection activeCell="A17" sqref="A17"/>
      <pageMargins left="0.75" right="0.75" top="0.56000000000000005" bottom="1" header="0.36" footer="0.5"/>
      <pageSetup paperSize="9" scale="85" orientation="landscape" r:id="rId8"/>
      <headerFooter alignWithMargins="0">
        <oddFooter>&amp;CStrona &amp;P z &amp;N&amp;R16 Inne - Warianty rozwoju gospodarczego</oddFooter>
      </headerFooter>
    </customSheetView>
  </customSheetViews>
  <mergeCells count="1">
    <mergeCell ref="A1:E1"/>
  </mergeCells>
  <phoneticPr fontId="0" type="noConversion"/>
  <pageMargins left="0.75" right="0.75" top="0.56000000000000005" bottom="1" header="0.36" footer="0.5"/>
  <pageSetup paperSize="9" scale="85" orientation="landscape" r:id="rId9"/>
  <headerFooter alignWithMargins="0">
    <oddFooter>&amp;CStrona &amp;P z &amp;N&amp;R16 Inne - Warianty rozwoju gospodarczego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view="pageBreakPreview" zoomScale="70" zoomScaleNormal="90" zoomScaleSheetLayoutView="70" workbookViewId="0"/>
  </sheetViews>
  <sheetFormatPr defaultRowHeight="12.75"/>
  <cols>
    <col min="1" max="1" width="63.140625" customWidth="1"/>
    <col min="2" max="2" width="12.5703125" customWidth="1"/>
    <col min="3" max="17" width="12.7109375" bestFit="1" customWidth="1"/>
  </cols>
  <sheetData>
    <row r="1" spans="1:17" s="463" customFormat="1" ht="20.25">
      <c r="A1" s="462" t="s">
        <v>446</v>
      </c>
      <c r="B1" s="462"/>
      <c r="C1" s="462"/>
      <c r="D1" s="462"/>
      <c r="E1" s="462"/>
      <c r="F1" s="462"/>
      <c r="G1" s="462"/>
      <c r="H1" s="462"/>
    </row>
    <row r="3" spans="1:17" s="443" customFormat="1" ht="12">
      <c r="A3" s="464" t="s">
        <v>447</v>
      </c>
      <c r="B3" s="465"/>
      <c r="C3" s="465"/>
      <c r="D3" s="465"/>
      <c r="E3" s="465"/>
      <c r="F3" s="465"/>
      <c r="G3" s="465"/>
      <c r="H3" s="465"/>
    </row>
    <row r="4" spans="1:17" s="443" customFormat="1" ht="12">
      <c r="A4" s="466" t="s">
        <v>28</v>
      </c>
      <c r="B4" s="467">
        <v>2016</v>
      </c>
      <c r="C4" s="467">
        <f>B4+1</f>
        <v>2017</v>
      </c>
      <c r="D4" s="467">
        <f t="shared" ref="D4:Q4" si="0">C4+1</f>
        <v>2018</v>
      </c>
      <c r="E4" s="467">
        <f t="shared" si="0"/>
        <v>2019</v>
      </c>
      <c r="F4" s="467">
        <f t="shared" si="0"/>
        <v>2020</v>
      </c>
      <c r="G4" s="467">
        <f t="shared" si="0"/>
        <v>2021</v>
      </c>
      <c r="H4" s="467">
        <f t="shared" si="0"/>
        <v>2022</v>
      </c>
      <c r="I4" s="467">
        <f t="shared" si="0"/>
        <v>2023</v>
      </c>
      <c r="J4" s="467">
        <f t="shared" si="0"/>
        <v>2024</v>
      </c>
      <c r="K4" s="467">
        <f t="shared" si="0"/>
        <v>2025</v>
      </c>
      <c r="L4" s="467">
        <f t="shared" si="0"/>
        <v>2026</v>
      </c>
      <c r="M4" s="467">
        <f t="shared" si="0"/>
        <v>2027</v>
      </c>
      <c r="N4" s="467">
        <f t="shared" si="0"/>
        <v>2028</v>
      </c>
      <c r="O4" s="467">
        <f t="shared" si="0"/>
        <v>2029</v>
      </c>
      <c r="P4" s="467">
        <f t="shared" si="0"/>
        <v>2030</v>
      </c>
      <c r="Q4" s="467">
        <f t="shared" si="0"/>
        <v>2031</v>
      </c>
    </row>
    <row r="5" spans="1:17" s="443" customFormat="1" ht="12">
      <c r="A5" s="448" t="s">
        <v>305</v>
      </c>
      <c r="B5" s="468">
        <f>SUM(B6:B7)</f>
        <v>0</v>
      </c>
      <c r="C5" s="468">
        <f t="shared" ref="C5:P5" si="1">SUM(C6:C7)</f>
        <v>0</v>
      </c>
      <c r="D5" s="468">
        <f t="shared" si="1"/>
        <v>0</v>
      </c>
      <c r="E5" s="468">
        <f t="shared" si="1"/>
        <v>0</v>
      </c>
      <c r="F5" s="468">
        <f t="shared" si="1"/>
        <v>0</v>
      </c>
      <c r="G5" s="468">
        <f t="shared" si="1"/>
        <v>0</v>
      </c>
      <c r="H5" s="468">
        <f t="shared" si="1"/>
        <v>0</v>
      </c>
      <c r="I5" s="468">
        <f t="shared" si="1"/>
        <v>0</v>
      </c>
      <c r="J5" s="468">
        <f t="shared" si="1"/>
        <v>0</v>
      </c>
      <c r="K5" s="468">
        <f t="shared" si="1"/>
        <v>0</v>
      </c>
      <c r="L5" s="468">
        <f t="shared" si="1"/>
        <v>0</v>
      </c>
      <c r="M5" s="468">
        <f t="shared" si="1"/>
        <v>0</v>
      </c>
      <c r="N5" s="468">
        <f t="shared" si="1"/>
        <v>0</v>
      </c>
      <c r="O5" s="468">
        <f t="shared" si="1"/>
        <v>0</v>
      </c>
      <c r="P5" s="468">
        <f t="shared" si="1"/>
        <v>0</v>
      </c>
      <c r="Q5" s="468">
        <f t="shared" ref="Q5" si="2">SUM(Q6:Q7)</f>
        <v>138011.63750000001</v>
      </c>
    </row>
    <row r="6" spans="1:17" s="443" customFormat="1" ht="12">
      <c r="A6" s="451" t="s">
        <v>306</v>
      </c>
      <c r="B6" s="469">
        <f>'4 Efektywność finansowa'!C5</f>
        <v>0</v>
      </c>
      <c r="C6" s="469">
        <f>'4 Efektywność finansowa'!D5</f>
        <v>0</v>
      </c>
      <c r="D6" s="469">
        <f>'4 Efektywność finansowa'!E5</f>
        <v>0</v>
      </c>
      <c r="E6" s="469">
        <f>'4 Efektywność finansowa'!F5</f>
        <v>0</v>
      </c>
      <c r="F6" s="469">
        <f>'4 Efektywność finansowa'!G5</f>
        <v>0</v>
      </c>
      <c r="G6" s="469">
        <f>'4 Efektywność finansowa'!H5</f>
        <v>0</v>
      </c>
      <c r="H6" s="469">
        <f>'4 Efektywność finansowa'!I5</f>
        <v>0</v>
      </c>
      <c r="I6" s="469">
        <f>'4 Efektywność finansowa'!J5</f>
        <v>0</v>
      </c>
      <c r="J6" s="469">
        <f>'4 Efektywność finansowa'!K5</f>
        <v>0</v>
      </c>
      <c r="K6" s="469">
        <f>'4 Efektywność finansowa'!L5</f>
        <v>0</v>
      </c>
      <c r="L6" s="469">
        <f>'4 Efektywność finansowa'!M5</f>
        <v>0</v>
      </c>
      <c r="M6" s="469">
        <f>'4 Efektywność finansowa'!N5</f>
        <v>0</v>
      </c>
      <c r="N6" s="469">
        <f>'4 Efektywność finansowa'!O5</f>
        <v>0</v>
      </c>
      <c r="O6" s="469">
        <f>'4 Efektywność finansowa'!P5</f>
        <v>0</v>
      </c>
      <c r="P6" s="469">
        <f>'4 Efektywność finansowa'!Q5</f>
        <v>0</v>
      </c>
      <c r="Q6" s="469">
        <f>'4 Efektywność finansowa'!R5</f>
        <v>0</v>
      </c>
    </row>
    <row r="7" spans="1:17" s="484" customFormat="1" ht="12">
      <c r="A7" s="470" t="s">
        <v>26</v>
      </c>
      <c r="B7" s="483">
        <f>'4 Efektywność finansowa'!C6</f>
        <v>0</v>
      </c>
      <c r="C7" s="483">
        <f>'4 Efektywność finansowa'!D6</f>
        <v>0</v>
      </c>
      <c r="D7" s="483">
        <f>'4 Efektywność finansowa'!E6</f>
        <v>0</v>
      </c>
      <c r="E7" s="483">
        <f>'4 Efektywność finansowa'!F6</f>
        <v>0</v>
      </c>
      <c r="F7" s="483">
        <f>'4 Efektywność finansowa'!G6</f>
        <v>0</v>
      </c>
      <c r="G7" s="483">
        <f>'4 Efektywność finansowa'!H6</f>
        <v>0</v>
      </c>
      <c r="H7" s="483">
        <f>'4 Efektywność finansowa'!I6</f>
        <v>0</v>
      </c>
      <c r="I7" s="483">
        <f>'4 Efektywność finansowa'!J6</f>
        <v>0</v>
      </c>
      <c r="J7" s="483">
        <f>'4 Efektywność finansowa'!K6</f>
        <v>0</v>
      </c>
      <c r="K7" s="483">
        <f>'4 Efektywność finansowa'!L6</f>
        <v>0</v>
      </c>
      <c r="L7" s="483">
        <f>'4 Efektywność finansowa'!M6</f>
        <v>0</v>
      </c>
      <c r="M7" s="483">
        <f>'4 Efektywność finansowa'!N6</f>
        <v>0</v>
      </c>
      <c r="N7" s="483">
        <f>'4 Efektywność finansowa'!O6</f>
        <v>0</v>
      </c>
      <c r="O7" s="483">
        <f>'4 Efektywność finansowa'!P6</f>
        <v>0</v>
      </c>
      <c r="P7" s="483">
        <f>'4 Efektywność finansowa'!Q6</f>
        <v>0</v>
      </c>
      <c r="Q7" s="483">
        <f>'4 Efektywność finansowa'!R6*1.1</f>
        <v>138011.63750000001</v>
      </c>
    </row>
    <row r="8" spans="1:17" s="443" customFormat="1" ht="12">
      <c r="A8" s="448" t="s">
        <v>307</v>
      </c>
      <c r="B8" s="468">
        <f>SUM(B9:B11)</f>
        <v>0</v>
      </c>
      <c r="C8" s="468">
        <f t="shared" ref="C8:P8" si="3">SUM(C9:C11)</f>
        <v>619918.31666666665</v>
      </c>
      <c r="D8" s="468">
        <f t="shared" si="3"/>
        <v>1433686.6666666667</v>
      </c>
      <c r="E8" s="468">
        <f t="shared" si="3"/>
        <v>64876</v>
      </c>
      <c r="F8" s="468">
        <f t="shared" si="3"/>
        <v>469017.10000000003</v>
      </c>
      <c r="G8" s="468">
        <f t="shared" si="3"/>
        <v>123518.16666666667</v>
      </c>
      <c r="H8" s="468">
        <f t="shared" si="3"/>
        <v>469811.10000000003</v>
      </c>
      <c r="I8" s="468">
        <f t="shared" si="3"/>
        <v>65670</v>
      </c>
      <c r="J8" s="468">
        <f t="shared" si="3"/>
        <v>469811.10000000003</v>
      </c>
      <c r="K8" s="468">
        <f t="shared" si="3"/>
        <v>123849</v>
      </c>
      <c r="L8" s="468">
        <f t="shared" si="3"/>
        <v>469811.10000000003</v>
      </c>
      <c r="M8" s="468">
        <f t="shared" si="3"/>
        <v>65670</v>
      </c>
      <c r="N8" s="468">
        <f t="shared" si="3"/>
        <v>527990.10000000009</v>
      </c>
      <c r="O8" s="468">
        <f t="shared" si="3"/>
        <v>65670</v>
      </c>
      <c r="P8" s="468">
        <f t="shared" si="3"/>
        <v>469811.10000000003</v>
      </c>
      <c r="Q8" s="468">
        <f t="shared" ref="Q8" si="4">SUM(Q9:Q11)</f>
        <v>123849</v>
      </c>
    </row>
    <row r="9" spans="1:17" s="443" customFormat="1" ht="12">
      <c r="A9" s="470" t="s">
        <v>308</v>
      </c>
      <c r="B9" s="471">
        <f>'4 Efektywność finansowa'!C8*1.1</f>
        <v>0</v>
      </c>
      <c r="C9" s="471">
        <f>'4 Efektywność finansowa'!D8*1.1</f>
        <v>612976.65</v>
      </c>
      <c r="D9" s="471">
        <f>'4 Efektywność finansowa'!E8*1.1</f>
        <v>1390884</v>
      </c>
      <c r="E9" s="471">
        <f>'4 Efektywność finansowa'!F8*1.1</f>
        <v>0</v>
      </c>
      <c r="F9" s="471">
        <f>'4 Efektywność finansowa'!G8*1.1</f>
        <v>404141.10000000003</v>
      </c>
      <c r="G9" s="471">
        <f>'4 Efektywność finansowa'!H8*1.1</f>
        <v>58179.000000000007</v>
      </c>
      <c r="H9" s="471">
        <f>'4 Efektywność finansowa'!I8*1.1</f>
        <v>404141.10000000003</v>
      </c>
      <c r="I9" s="471">
        <f>'4 Efektywność finansowa'!J8*1.1</f>
        <v>0</v>
      </c>
      <c r="J9" s="471">
        <f>'4 Efektywność finansowa'!K8*1.1</f>
        <v>404141.10000000003</v>
      </c>
      <c r="K9" s="471">
        <f>'4 Efektywność finansowa'!L8*1.1</f>
        <v>58179.000000000007</v>
      </c>
      <c r="L9" s="471">
        <f>'4 Efektywność finansowa'!M8*1.1</f>
        <v>404141.10000000003</v>
      </c>
      <c r="M9" s="471">
        <f>'4 Efektywność finansowa'!N8*1.1</f>
        <v>0</v>
      </c>
      <c r="N9" s="471">
        <f>'4 Efektywność finansowa'!O8*1.1</f>
        <v>462320.10000000003</v>
      </c>
      <c r="O9" s="471">
        <f>'4 Efektywność finansowa'!P8*1.1</f>
        <v>0</v>
      </c>
      <c r="P9" s="471">
        <f>'4 Efektywność finansowa'!Q8*1.1</f>
        <v>404141.10000000003</v>
      </c>
      <c r="Q9" s="471">
        <f>'4 Efektywność finansowa'!R8*1.1</f>
        <v>58179.000000000007</v>
      </c>
    </row>
    <row r="10" spans="1:17" s="443" customFormat="1" ht="12">
      <c r="A10" s="472" t="s">
        <v>383</v>
      </c>
      <c r="B10" s="473">
        <f>'4 Efektywność finansowa'!C9</f>
        <v>0</v>
      </c>
      <c r="C10" s="473">
        <f>'4 Efektywność finansowa'!D9</f>
        <v>0</v>
      </c>
      <c r="D10" s="473">
        <f>'4 Efektywność finansowa'!E9</f>
        <v>0</v>
      </c>
      <c r="E10" s="473">
        <f>'4 Efektywność finansowa'!F9</f>
        <v>0</v>
      </c>
      <c r="F10" s="473">
        <f>'4 Efektywność finansowa'!G9</f>
        <v>0</v>
      </c>
      <c r="G10" s="473">
        <f>'4 Efektywność finansowa'!H9</f>
        <v>0</v>
      </c>
      <c r="H10" s="473">
        <f>'4 Efektywność finansowa'!I9</f>
        <v>0</v>
      </c>
      <c r="I10" s="473">
        <f>'4 Efektywność finansowa'!J9</f>
        <v>0</v>
      </c>
      <c r="J10" s="473">
        <f>'4 Efektywność finansowa'!K9</f>
        <v>0</v>
      </c>
      <c r="K10" s="473">
        <f>'4 Efektywność finansowa'!L9</f>
        <v>0</v>
      </c>
      <c r="L10" s="473">
        <f>'4 Efektywność finansowa'!M9</f>
        <v>0</v>
      </c>
      <c r="M10" s="473">
        <f>'4 Efektywność finansowa'!N9</f>
        <v>0</v>
      </c>
      <c r="N10" s="473">
        <f>'4 Efektywność finansowa'!O9</f>
        <v>0</v>
      </c>
      <c r="O10" s="473">
        <f>'4 Efektywność finansowa'!P9</f>
        <v>0</v>
      </c>
      <c r="P10" s="473">
        <f>'4 Efektywność finansowa'!Q9</f>
        <v>0</v>
      </c>
      <c r="Q10" s="473">
        <f>'4 Efektywność finansowa'!R9</f>
        <v>0</v>
      </c>
    </row>
    <row r="11" spans="1:17" s="443" customFormat="1" ht="12">
      <c r="A11" s="446" t="s">
        <v>73</v>
      </c>
      <c r="B11" s="473">
        <f>'4 Efektywność finansowa'!C10</f>
        <v>0</v>
      </c>
      <c r="C11" s="473">
        <f>'4 Efektywność finansowa'!D10</f>
        <v>6941.6666666666661</v>
      </c>
      <c r="D11" s="473">
        <f>'4 Efektywność finansowa'!E10</f>
        <v>42802.666666666672</v>
      </c>
      <c r="E11" s="473">
        <f>'4 Efektywność finansowa'!F10</f>
        <v>64876</v>
      </c>
      <c r="F11" s="473">
        <f>'4 Efektywność finansowa'!G10</f>
        <v>64876</v>
      </c>
      <c r="G11" s="473">
        <f>'4 Efektywność finansowa'!H10</f>
        <v>65339.166666666664</v>
      </c>
      <c r="H11" s="473">
        <f>'4 Efektywność finansowa'!I10</f>
        <v>65670</v>
      </c>
      <c r="I11" s="473">
        <f>'4 Efektywność finansowa'!J10</f>
        <v>65670</v>
      </c>
      <c r="J11" s="473">
        <f>'4 Efektywność finansowa'!K10</f>
        <v>65670</v>
      </c>
      <c r="K11" s="473">
        <f>'4 Efektywność finansowa'!L10</f>
        <v>65670</v>
      </c>
      <c r="L11" s="473">
        <f>'4 Efektywność finansowa'!M10</f>
        <v>65670</v>
      </c>
      <c r="M11" s="473">
        <f>'4 Efektywność finansowa'!N10</f>
        <v>65670</v>
      </c>
      <c r="N11" s="473">
        <f>'4 Efektywność finansowa'!O10</f>
        <v>65670</v>
      </c>
      <c r="O11" s="473">
        <f>'4 Efektywność finansowa'!P10</f>
        <v>65670</v>
      </c>
      <c r="P11" s="473">
        <f>'4 Efektywność finansowa'!Q10</f>
        <v>65670</v>
      </c>
      <c r="Q11" s="473">
        <f>'4 Efektywność finansowa'!R10</f>
        <v>65670</v>
      </c>
    </row>
    <row r="12" spans="1:17" s="443" customFormat="1" ht="12">
      <c r="A12" s="474" t="s">
        <v>309</v>
      </c>
      <c r="B12" s="475">
        <f>B5-B8</f>
        <v>0</v>
      </c>
      <c r="C12" s="475">
        <f t="shared" ref="C12:P12" si="5">C5-C8</f>
        <v>-619918.31666666665</v>
      </c>
      <c r="D12" s="475">
        <f t="shared" si="5"/>
        <v>-1433686.6666666667</v>
      </c>
      <c r="E12" s="475">
        <f t="shared" si="5"/>
        <v>-64876</v>
      </c>
      <c r="F12" s="475">
        <f t="shared" si="5"/>
        <v>-469017.10000000003</v>
      </c>
      <c r="G12" s="475">
        <f t="shared" si="5"/>
        <v>-123518.16666666667</v>
      </c>
      <c r="H12" s="475">
        <f t="shared" si="5"/>
        <v>-469811.10000000003</v>
      </c>
      <c r="I12" s="475">
        <f t="shared" si="5"/>
        <v>-65670</v>
      </c>
      <c r="J12" s="475">
        <f t="shared" si="5"/>
        <v>-469811.10000000003</v>
      </c>
      <c r="K12" s="475">
        <f t="shared" si="5"/>
        <v>-123849</v>
      </c>
      <c r="L12" s="475">
        <f t="shared" si="5"/>
        <v>-469811.10000000003</v>
      </c>
      <c r="M12" s="475">
        <f t="shared" si="5"/>
        <v>-65670</v>
      </c>
      <c r="N12" s="475">
        <f t="shared" si="5"/>
        <v>-527990.10000000009</v>
      </c>
      <c r="O12" s="475">
        <f t="shared" si="5"/>
        <v>-65670</v>
      </c>
      <c r="P12" s="475">
        <f t="shared" si="5"/>
        <v>-469811.10000000003</v>
      </c>
      <c r="Q12" s="475">
        <f t="shared" ref="Q12" si="6">Q5-Q8</f>
        <v>14162.637500000012</v>
      </c>
    </row>
    <row r="13" spans="1:17" s="443" customFormat="1" ht="15">
      <c r="A13" s="476" t="s">
        <v>448</v>
      </c>
      <c r="B13" s="477">
        <v>1</v>
      </c>
      <c r="C13" s="478">
        <v>1</v>
      </c>
      <c r="D13" s="478">
        <f>C13/(1+$B$15)</f>
        <v>0.96153846153846145</v>
      </c>
      <c r="E13" s="478">
        <f t="shared" ref="E13:Q13" si="7">D13/(1+$B$15)</f>
        <v>0.92455621301775137</v>
      </c>
      <c r="F13" s="478">
        <f t="shared" si="7"/>
        <v>0.88899635867091475</v>
      </c>
      <c r="G13" s="478">
        <f t="shared" si="7"/>
        <v>0.85480419102972571</v>
      </c>
      <c r="H13" s="478">
        <f t="shared" si="7"/>
        <v>0.82192710675935166</v>
      </c>
      <c r="I13" s="478">
        <f t="shared" si="7"/>
        <v>0.79031452573014582</v>
      </c>
      <c r="J13" s="478">
        <f t="shared" si="7"/>
        <v>0.75991781320206331</v>
      </c>
      <c r="K13" s="478">
        <f t="shared" si="7"/>
        <v>0.73069020500198389</v>
      </c>
      <c r="L13" s="478">
        <f t="shared" si="7"/>
        <v>0.70258673557883067</v>
      </c>
      <c r="M13" s="478">
        <f t="shared" si="7"/>
        <v>0.67556416882579873</v>
      </c>
      <c r="N13" s="478">
        <f t="shared" si="7"/>
        <v>0.64958093156326802</v>
      </c>
      <c r="O13" s="478">
        <f t="shared" si="7"/>
        <v>0.62459704958006534</v>
      </c>
      <c r="P13" s="478">
        <f t="shared" si="7"/>
        <v>0.60057408613467822</v>
      </c>
      <c r="Q13" s="478">
        <f t="shared" si="7"/>
        <v>0.57747508282180593</v>
      </c>
    </row>
    <row r="14" spans="1:17" s="443" customFormat="1" ht="12">
      <c r="A14" s="474" t="s">
        <v>91</v>
      </c>
      <c r="B14" s="475">
        <f>B12*B13</f>
        <v>0</v>
      </c>
      <c r="C14" s="475">
        <f t="shared" ref="C14:P14" si="8">C12*C13</f>
        <v>-619918.31666666665</v>
      </c>
      <c r="D14" s="475">
        <f>D12*D13</f>
        <v>-1378544.8717948718</v>
      </c>
      <c r="E14" s="475">
        <f t="shared" si="8"/>
        <v>-59981.508875739637</v>
      </c>
      <c r="F14" s="475">
        <f t="shared" si="8"/>
        <v>-416954.49405439233</v>
      </c>
      <c r="G14" s="475">
        <f t="shared" si="8"/>
        <v>-105583.84653497483</v>
      </c>
      <c r="H14" s="475">
        <f t="shared" si="8"/>
        <v>-386150.47814642848</v>
      </c>
      <c r="I14" s="475">
        <f t="shared" si="8"/>
        <v>-51899.954904698679</v>
      </c>
      <c r="J14" s="475">
        <f t="shared" si="8"/>
        <v>-357017.82373005588</v>
      </c>
      <c r="K14" s="475">
        <f t="shared" si="8"/>
        <v>-90495.251199290709</v>
      </c>
      <c r="L14" s="475">
        <f t="shared" si="8"/>
        <v>-330083.04708769958</v>
      </c>
      <c r="M14" s="475">
        <f t="shared" si="8"/>
        <v>-44364.2989667902</v>
      </c>
      <c r="N14" s="475">
        <f t="shared" si="8"/>
        <v>-342972.30101418309</v>
      </c>
      <c r="O14" s="475">
        <f t="shared" si="8"/>
        <v>-41017.288245922893</v>
      </c>
      <c r="P14" s="475">
        <f t="shared" si="8"/>
        <v>-282156.37203842791</v>
      </c>
      <c r="Q14" s="475">
        <f t="shared" ref="Q14" si="9">Q12*Q13</f>
        <v>8178.570263287721</v>
      </c>
    </row>
    <row r="15" spans="1:17" s="443" customFormat="1" ht="12">
      <c r="A15" s="441" t="s">
        <v>74</v>
      </c>
      <c r="B15" s="479">
        <v>0.04</v>
      </c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</row>
    <row r="16" spans="1:17" s="443" customFormat="1" ht="12">
      <c r="A16" s="441" t="s">
        <v>75</v>
      </c>
      <c r="B16" s="480">
        <f>SUM(B14:Q14)</f>
        <v>-4498961.2829968538</v>
      </c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</row>
    <row r="17" spans="1:17" s="443" customFormat="1" ht="12">
      <c r="A17" s="441" t="s">
        <v>76</v>
      </c>
      <c r="B17" s="481" t="e">
        <f>IRR(B12:Q12)</f>
        <v>#NUM!</v>
      </c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</row>
    <row r="18" spans="1:17" s="443" customFormat="1" ht="12"/>
    <row r="19" spans="1:17" s="443" customFormat="1" ht="12">
      <c r="A19" s="464" t="s">
        <v>449</v>
      </c>
      <c r="B19" s="465"/>
      <c r="C19" s="465"/>
      <c r="D19" s="465"/>
      <c r="E19" s="465"/>
      <c r="F19" s="465"/>
      <c r="G19" s="465"/>
      <c r="H19" s="465"/>
    </row>
    <row r="20" spans="1:17" s="443" customFormat="1" ht="12">
      <c r="A20" s="466" t="s">
        <v>28</v>
      </c>
      <c r="B20" s="467">
        <v>2016</v>
      </c>
      <c r="C20" s="467">
        <f>B20+1</f>
        <v>2017</v>
      </c>
      <c r="D20" s="467">
        <f t="shared" ref="D20:Q20" si="10">C20+1</f>
        <v>2018</v>
      </c>
      <c r="E20" s="467">
        <f t="shared" si="10"/>
        <v>2019</v>
      </c>
      <c r="F20" s="467">
        <f t="shared" si="10"/>
        <v>2020</v>
      </c>
      <c r="G20" s="467">
        <f t="shared" si="10"/>
        <v>2021</v>
      </c>
      <c r="H20" s="467">
        <f t="shared" si="10"/>
        <v>2022</v>
      </c>
      <c r="I20" s="467">
        <f t="shared" si="10"/>
        <v>2023</v>
      </c>
      <c r="J20" s="467">
        <f t="shared" si="10"/>
        <v>2024</v>
      </c>
      <c r="K20" s="467">
        <f t="shared" si="10"/>
        <v>2025</v>
      </c>
      <c r="L20" s="467">
        <f t="shared" si="10"/>
        <v>2026</v>
      </c>
      <c r="M20" s="467">
        <f t="shared" si="10"/>
        <v>2027</v>
      </c>
      <c r="N20" s="467">
        <f t="shared" si="10"/>
        <v>2028</v>
      </c>
      <c r="O20" s="467">
        <f t="shared" si="10"/>
        <v>2029</v>
      </c>
      <c r="P20" s="467">
        <f t="shared" si="10"/>
        <v>2030</v>
      </c>
      <c r="Q20" s="467">
        <f t="shared" si="10"/>
        <v>2031</v>
      </c>
    </row>
    <row r="21" spans="1:17" s="443" customFormat="1" ht="12">
      <c r="A21" s="448" t="s">
        <v>305</v>
      </c>
      <c r="B21" s="468">
        <f>SUM(B22:B23)</f>
        <v>0</v>
      </c>
      <c r="C21" s="468">
        <f t="shared" ref="C21:P21" si="11">SUM(C22:C23)</f>
        <v>0</v>
      </c>
      <c r="D21" s="468">
        <f t="shared" si="11"/>
        <v>0</v>
      </c>
      <c r="E21" s="468">
        <f t="shared" si="11"/>
        <v>0</v>
      </c>
      <c r="F21" s="468">
        <f t="shared" si="11"/>
        <v>0</v>
      </c>
      <c r="G21" s="468">
        <f t="shared" si="11"/>
        <v>0</v>
      </c>
      <c r="H21" s="468">
        <f t="shared" si="11"/>
        <v>0</v>
      </c>
      <c r="I21" s="468">
        <f t="shared" si="11"/>
        <v>0</v>
      </c>
      <c r="J21" s="468">
        <f t="shared" si="11"/>
        <v>0</v>
      </c>
      <c r="K21" s="468">
        <f t="shared" si="11"/>
        <v>0</v>
      </c>
      <c r="L21" s="468">
        <f t="shared" si="11"/>
        <v>0</v>
      </c>
      <c r="M21" s="468">
        <f t="shared" si="11"/>
        <v>0</v>
      </c>
      <c r="N21" s="468">
        <f t="shared" si="11"/>
        <v>0</v>
      </c>
      <c r="O21" s="468">
        <f t="shared" si="11"/>
        <v>0</v>
      </c>
      <c r="P21" s="468">
        <f t="shared" si="11"/>
        <v>0</v>
      </c>
      <c r="Q21" s="468">
        <f t="shared" ref="Q21" si="12">SUM(Q22:Q23)</f>
        <v>125465.125</v>
      </c>
    </row>
    <row r="22" spans="1:17" s="443" customFormat="1" ht="12">
      <c r="A22" s="451" t="s">
        <v>306</v>
      </c>
      <c r="B22" s="469">
        <f>'4 Efektywność finansowa'!C5</f>
        <v>0</v>
      </c>
      <c r="C22" s="469">
        <f>'4 Efektywność finansowa'!D5</f>
        <v>0</v>
      </c>
      <c r="D22" s="469">
        <f>'4 Efektywność finansowa'!E5</f>
        <v>0</v>
      </c>
      <c r="E22" s="469">
        <f>'4 Efektywność finansowa'!F5</f>
        <v>0</v>
      </c>
      <c r="F22" s="469">
        <f>'4 Efektywność finansowa'!G5</f>
        <v>0</v>
      </c>
      <c r="G22" s="469">
        <f>'4 Efektywność finansowa'!H5</f>
        <v>0</v>
      </c>
      <c r="H22" s="469">
        <f>'4 Efektywność finansowa'!I5</f>
        <v>0</v>
      </c>
      <c r="I22" s="469">
        <f>'4 Efektywność finansowa'!J5</f>
        <v>0</v>
      </c>
      <c r="J22" s="469">
        <f>'4 Efektywność finansowa'!K5</f>
        <v>0</v>
      </c>
      <c r="K22" s="469">
        <f>'4 Efektywność finansowa'!L5</f>
        <v>0</v>
      </c>
      <c r="L22" s="469">
        <f>'4 Efektywność finansowa'!M5</f>
        <v>0</v>
      </c>
      <c r="M22" s="469">
        <f>'4 Efektywność finansowa'!N5</f>
        <v>0</v>
      </c>
      <c r="N22" s="469">
        <f>'4 Efektywność finansowa'!O5</f>
        <v>0</v>
      </c>
      <c r="O22" s="469">
        <f>'4 Efektywność finansowa'!P5</f>
        <v>0</v>
      </c>
      <c r="P22" s="469">
        <f>'4 Efektywność finansowa'!Q5</f>
        <v>0</v>
      </c>
      <c r="Q22" s="469">
        <f>'4 Efektywność finansowa'!R5</f>
        <v>0</v>
      </c>
    </row>
    <row r="23" spans="1:17" s="443" customFormat="1" ht="12">
      <c r="A23" s="446" t="s">
        <v>26</v>
      </c>
      <c r="B23" s="469">
        <f>'4 Efektywność finansowa'!C6</f>
        <v>0</v>
      </c>
      <c r="C23" s="469">
        <f>'4 Efektywność finansowa'!D6</f>
        <v>0</v>
      </c>
      <c r="D23" s="469">
        <f>'4 Efektywność finansowa'!E6</f>
        <v>0</v>
      </c>
      <c r="E23" s="469">
        <f>'4 Efektywność finansowa'!F6</f>
        <v>0</v>
      </c>
      <c r="F23" s="469">
        <f>'4 Efektywność finansowa'!G6</f>
        <v>0</v>
      </c>
      <c r="G23" s="469">
        <f>'4 Efektywność finansowa'!H6</f>
        <v>0</v>
      </c>
      <c r="H23" s="469">
        <f>'4 Efektywność finansowa'!I6</f>
        <v>0</v>
      </c>
      <c r="I23" s="469">
        <f>'4 Efektywność finansowa'!J6</f>
        <v>0</v>
      </c>
      <c r="J23" s="469">
        <f>'4 Efektywność finansowa'!K6</f>
        <v>0</v>
      </c>
      <c r="K23" s="469">
        <f>'4 Efektywność finansowa'!L6</f>
        <v>0</v>
      </c>
      <c r="L23" s="469">
        <f>'4 Efektywność finansowa'!M6</f>
        <v>0</v>
      </c>
      <c r="M23" s="469">
        <f>'4 Efektywność finansowa'!N6</f>
        <v>0</v>
      </c>
      <c r="N23" s="469">
        <f>'4 Efektywność finansowa'!O6</f>
        <v>0</v>
      </c>
      <c r="O23" s="469">
        <f>'4 Efektywność finansowa'!P6</f>
        <v>0</v>
      </c>
      <c r="P23" s="469">
        <f>'4 Efektywność finansowa'!Q6</f>
        <v>0</v>
      </c>
      <c r="Q23" s="469">
        <f>'4 Efektywność finansowa'!R6</f>
        <v>125465.125</v>
      </c>
    </row>
    <row r="24" spans="1:17" s="443" customFormat="1" ht="12">
      <c r="A24" s="448" t="s">
        <v>307</v>
      </c>
      <c r="B24" s="468">
        <f>SUM(B25:B27)</f>
        <v>0</v>
      </c>
      <c r="C24" s="468">
        <f t="shared" ref="C24:P24" si="13">SUM(C25:C27)</f>
        <v>564193.16666666663</v>
      </c>
      <c r="D24" s="468">
        <f t="shared" si="13"/>
        <v>1310332.9333333333</v>
      </c>
      <c r="E24" s="468">
        <f t="shared" si="13"/>
        <v>70173.600000000006</v>
      </c>
      <c r="F24" s="468">
        <f t="shared" si="13"/>
        <v>437574.6</v>
      </c>
      <c r="G24" s="468">
        <f t="shared" si="13"/>
        <v>123573.08333333334</v>
      </c>
      <c r="H24" s="468">
        <f t="shared" si="13"/>
        <v>438448</v>
      </c>
      <c r="I24" s="468">
        <f t="shared" si="13"/>
        <v>71047</v>
      </c>
      <c r="J24" s="468">
        <f t="shared" si="13"/>
        <v>438448</v>
      </c>
      <c r="K24" s="468">
        <f t="shared" si="13"/>
        <v>123937</v>
      </c>
      <c r="L24" s="468">
        <f t="shared" si="13"/>
        <v>438448</v>
      </c>
      <c r="M24" s="468">
        <f t="shared" si="13"/>
        <v>71047</v>
      </c>
      <c r="N24" s="468">
        <f t="shared" si="13"/>
        <v>491338</v>
      </c>
      <c r="O24" s="468">
        <f t="shared" si="13"/>
        <v>71047</v>
      </c>
      <c r="P24" s="468">
        <f t="shared" si="13"/>
        <v>438448</v>
      </c>
      <c r="Q24" s="468">
        <f t="shared" ref="Q24" si="14">SUM(Q25:Q27)</f>
        <v>123937</v>
      </c>
    </row>
    <row r="25" spans="1:17" s="443" customFormat="1" ht="12">
      <c r="A25" s="446" t="s">
        <v>308</v>
      </c>
      <c r="B25" s="469">
        <f>'4 Efektywność finansowa'!C8</f>
        <v>0</v>
      </c>
      <c r="C25" s="469">
        <f>'4 Efektywność finansowa'!D8</f>
        <v>557251.5</v>
      </c>
      <c r="D25" s="469">
        <f>'4 Efektywność finansowa'!E8</f>
        <v>1264440</v>
      </c>
      <c r="E25" s="469">
        <f>'4 Efektywność finansowa'!F8</f>
        <v>0</v>
      </c>
      <c r="F25" s="469">
        <f>'4 Efektywność finansowa'!G8</f>
        <v>367401</v>
      </c>
      <c r="G25" s="469">
        <f>'4 Efektywność finansowa'!H8</f>
        <v>52890</v>
      </c>
      <c r="H25" s="469">
        <f>'4 Efektywność finansowa'!I8</f>
        <v>367401</v>
      </c>
      <c r="I25" s="469">
        <f>'4 Efektywność finansowa'!J8</f>
        <v>0</v>
      </c>
      <c r="J25" s="469">
        <f>'4 Efektywność finansowa'!K8</f>
        <v>367401</v>
      </c>
      <c r="K25" s="469">
        <f>'4 Efektywność finansowa'!L8</f>
        <v>52890</v>
      </c>
      <c r="L25" s="469">
        <f>'4 Efektywność finansowa'!M8</f>
        <v>367401</v>
      </c>
      <c r="M25" s="469">
        <f>'4 Efektywność finansowa'!N8</f>
        <v>0</v>
      </c>
      <c r="N25" s="469">
        <f>'4 Efektywność finansowa'!O8</f>
        <v>420291</v>
      </c>
      <c r="O25" s="469">
        <f>'4 Efektywność finansowa'!P8</f>
        <v>0</v>
      </c>
      <c r="P25" s="469">
        <f>'4 Efektywność finansowa'!Q8</f>
        <v>367401</v>
      </c>
      <c r="Q25" s="469">
        <f>'4 Efektywność finansowa'!R8</f>
        <v>52890</v>
      </c>
    </row>
    <row r="26" spans="1:17" s="443" customFormat="1" ht="12">
      <c r="A26" s="472" t="s">
        <v>383</v>
      </c>
      <c r="B26" s="469">
        <f>'4 Efektywność finansowa'!C9</f>
        <v>0</v>
      </c>
      <c r="C26" s="469">
        <f>'4 Efektywność finansowa'!D9</f>
        <v>0</v>
      </c>
      <c r="D26" s="469">
        <f>'4 Efektywność finansowa'!E9</f>
        <v>0</v>
      </c>
      <c r="E26" s="469">
        <f>'4 Efektywność finansowa'!F9</f>
        <v>0</v>
      </c>
      <c r="F26" s="469">
        <f>'4 Efektywność finansowa'!G9</f>
        <v>0</v>
      </c>
      <c r="G26" s="469">
        <f>'4 Efektywność finansowa'!H9</f>
        <v>0</v>
      </c>
      <c r="H26" s="469">
        <f>'4 Efektywność finansowa'!I9</f>
        <v>0</v>
      </c>
      <c r="I26" s="469">
        <f>'4 Efektywność finansowa'!J9</f>
        <v>0</v>
      </c>
      <c r="J26" s="469">
        <f>'4 Efektywność finansowa'!K9</f>
        <v>0</v>
      </c>
      <c r="K26" s="469">
        <f>'4 Efektywność finansowa'!L9</f>
        <v>0</v>
      </c>
      <c r="L26" s="469">
        <f>'4 Efektywność finansowa'!M9</f>
        <v>0</v>
      </c>
      <c r="M26" s="469">
        <f>'4 Efektywność finansowa'!N9</f>
        <v>0</v>
      </c>
      <c r="N26" s="469">
        <f>'4 Efektywność finansowa'!O9</f>
        <v>0</v>
      </c>
      <c r="O26" s="469">
        <f>'4 Efektywność finansowa'!P9</f>
        <v>0</v>
      </c>
      <c r="P26" s="469">
        <f>'4 Efektywność finansowa'!Q9</f>
        <v>0</v>
      </c>
      <c r="Q26" s="469">
        <f>'4 Efektywność finansowa'!R9</f>
        <v>0</v>
      </c>
    </row>
    <row r="27" spans="1:17" s="484" customFormat="1" ht="12">
      <c r="A27" s="470" t="s">
        <v>73</v>
      </c>
      <c r="B27" s="483">
        <f>B43</f>
        <v>0</v>
      </c>
      <c r="C27" s="483">
        <f>C43</f>
        <v>6941.6666666666661</v>
      </c>
      <c r="D27" s="483">
        <f t="shared" ref="D27:P27" si="15">D43</f>
        <v>45892.933333333334</v>
      </c>
      <c r="E27" s="483">
        <f t="shared" si="15"/>
        <v>70173.600000000006</v>
      </c>
      <c r="F27" s="483">
        <f t="shared" si="15"/>
        <v>70173.600000000006</v>
      </c>
      <c r="G27" s="483">
        <f t="shared" si="15"/>
        <v>70683.083333333343</v>
      </c>
      <c r="H27" s="483">
        <f t="shared" si="15"/>
        <v>71047</v>
      </c>
      <c r="I27" s="483">
        <f t="shared" si="15"/>
        <v>71047</v>
      </c>
      <c r="J27" s="483">
        <f t="shared" si="15"/>
        <v>71047</v>
      </c>
      <c r="K27" s="483">
        <f t="shared" si="15"/>
        <v>71047</v>
      </c>
      <c r="L27" s="483">
        <f t="shared" si="15"/>
        <v>71047</v>
      </c>
      <c r="M27" s="483">
        <f t="shared" si="15"/>
        <v>71047</v>
      </c>
      <c r="N27" s="483">
        <f t="shared" si="15"/>
        <v>71047</v>
      </c>
      <c r="O27" s="483">
        <f t="shared" si="15"/>
        <v>71047</v>
      </c>
      <c r="P27" s="483">
        <f t="shared" si="15"/>
        <v>71047</v>
      </c>
      <c r="Q27" s="483">
        <f t="shared" ref="Q27" si="16">Q43</f>
        <v>71047</v>
      </c>
    </row>
    <row r="28" spans="1:17" s="443" customFormat="1" ht="12">
      <c r="A28" s="474" t="s">
        <v>309</v>
      </c>
      <c r="B28" s="475">
        <f>B21-B24</f>
        <v>0</v>
      </c>
      <c r="C28" s="475">
        <f t="shared" ref="C28:P28" si="17">C21-C24</f>
        <v>-564193.16666666663</v>
      </c>
      <c r="D28" s="475">
        <f t="shared" si="17"/>
        <v>-1310332.9333333333</v>
      </c>
      <c r="E28" s="475">
        <f t="shared" si="17"/>
        <v>-70173.600000000006</v>
      </c>
      <c r="F28" s="475">
        <f t="shared" si="17"/>
        <v>-437574.6</v>
      </c>
      <c r="G28" s="475">
        <f t="shared" si="17"/>
        <v>-123573.08333333334</v>
      </c>
      <c r="H28" s="475">
        <f t="shared" si="17"/>
        <v>-438448</v>
      </c>
      <c r="I28" s="475">
        <f t="shared" si="17"/>
        <v>-71047</v>
      </c>
      <c r="J28" s="475">
        <f t="shared" si="17"/>
        <v>-438448</v>
      </c>
      <c r="K28" s="475">
        <f t="shared" si="17"/>
        <v>-123937</v>
      </c>
      <c r="L28" s="475">
        <f t="shared" si="17"/>
        <v>-438448</v>
      </c>
      <c r="M28" s="475">
        <f t="shared" si="17"/>
        <v>-71047</v>
      </c>
      <c r="N28" s="475">
        <f t="shared" si="17"/>
        <v>-491338</v>
      </c>
      <c r="O28" s="475">
        <f t="shared" si="17"/>
        <v>-71047</v>
      </c>
      <c r="P28" s="475">
        <f t="shared" si="17"/>
        <v>-438448</v>
      </c>
      <c r="Q28" s="475">
        <f t="shared" ref="Q28" si="18">Q21-Q24</f>
        <v>1528.125</v>
      </c>
    </row>
    <row r="29" spans="1:17" s="443" customFormat="1" ht="15">
      <c r="A29" s="476" t="s">
        <v>448</v>
      </c>
      <c r="B29" s="477">
        <v>1</v>
      </c>
      <c r="C29" s="478">
        <v>1</v>
      </c>
      <c r="D29" s="478">
        <f>C29/(1+$B$31)</f>
        <v>0.96153846153846145</v>
      </c>
      <c r="E29" s="478">
        <f t="shared" ref="E29:Q29" si="19">D29/(1+$B$31)</f>
        <v>0.92455621301775137</v>
      </c>
      <c r="F29" s="478">
        <f t="shared" si="19"/>
        <v>0.88899635867091475</v>
      </c>
      <c r="G29" s="478">
        <f t="shared" si="19"/>
        <v>0.85480419102972571</v>
      </c>
      <c r="H29" s="478">
        <f t="shared" si="19"/>
        <v>0.82192710675935166</v>
      </c>
      <c r="I29" s="478">
        <f t="shared" si="19"/>
        <v>0.79031452573014582</v>
      </c>
      <c r="J29" s="478">
        <f t="shared" si="19"/>
        <v>0.75991781320206331</v>
      </c>
      <c r="K29" s="478">
        <f t="shared" si="19"/>
        <v>0.73069020500198389</v>
      </c>
      <c r="L29" s="478">
        <f t="shared" si="19"/>
        <v>0.70258673557883067</v>
      </c>
      <c r="M29" s="478">
        <f t="shared" si="19"/>
        <v>0.67556416882579873</v>
      </c>
      <c r="N29" s="478">
        <f t="shared" si="19"/>
        <v>0.64958093156326802</v>
      </c>
      <c r="O29" s="478">
        <f t="shared" si="19"/>
        <v>0.62459704958006534</v>
      </c>
      <c r="P29" s="478">
        <f t="shared" si="19"/>
        <v>0.60057408613467822</v>
      </c>
      <c r="Q29" s="478">
        <f t="shared" si="19"/>
        <v>0.57747508282180593</v>
      </c>
    </row>
    <row r="30" spans="1:17" s="443" customFormat="1" ht="12">
      <c r="A30" s="474" t="s">
        <v>91</v>
      </c>
      <c r="B30" s="475">
        <f>B28*B29</f>
        <v>0</v>
      </c>
      <c r="C30" s="475">
        <f t="shared" ref="C30" si="20">C28*C29</f>
        <v>-564193.16666666663</v>
      </c>
      <c r="D30" s="475">
        <f>D28*D29</f>
        <v>-1259935.5128205128</v>
      </c>
      <c r="E30" s="475">
        <f t="shared" ref="E30:P30" si="21">E28*E29</f>
        <v>-64879.437869822483</v>
      </c>
      <c r="F30" s="475">
        <f t="shared" si="21"/>
        <v>-389002.22604688205</v>
      </c>
      <c r="G30" s="475">
        <f t="shared" si="21"/>
        <v>-105630.78953179889</v>
      </c>
      <c r="H30" s="475">
        <f t="shared" si="21"/>
        <v>-360372.29610442423</v>
      </c>
      <c r="I30" s="475">
        <f t="shared" si="21"/>
        <v>-56149.476109549672</v>
      </c>
      <c r="J30" s="475">
        <f t="shared" si="21"/>
        <v>-333184.44536281825</v>
      </c>
      <c r="K30" s="475">
        <f t="shared" si="21"/>
        <v>-90559.551937330878</v>
      </c>
      <c r="L30" s="475">
        <f t="shared" si="21"/>
        <v>-308047.74904106715</v>
      </c>
      <c r="M30" s="475">
        <f t="shared" si="21"/>
        <v>-47996.807502566524</v>
      </c>
      <c r="N30" s="475">
        <f t="shared" si="21"/>
        <v>-319163.79575243295</v>
      </c>
      <c r="O30" s="475">
        <f t="shared" si="21"/>
        <v>-44375.746581514904</v>
      </c>
      <c r="P30" s="475">
        <f t="shared" si="21"/>
        <v>-263320.50691757741</v>
      </c>
      <c r="Q30" s="475">
        <f t="shared" ref="Q30" si="22">Q28*Q29</f>
        <v>882.45411093707219</v>
      </c>
    </row>
    <row r="31" spans="1:17" s="443" customFormat="1" ht="12">
      <c r="A31" s="441" t="s">
        <v>74</v>
      </c>
      <c r="B31" s="479">
        <v>0.04</v>
      </c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</row>
    <row r="32" spans="1:17" s="443" customFormat="1" ht="12">
      <c r="A32" s="441" t="s">
        <v>75</v>
      </c>
      <c r="B32" s="480">
        <f>SUM(B30:Q30)</f>
        <v>-4205929.054134028</v>
      </c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</row>
    <row r="33" spans="1:17" s="443" customFormat="1" ht="12">
      <c r="A33" s="441" t="s">
        <v>76</v>
      </c>
      <c r="B33" s="481" t="e">
        <f>IRR(B28:Q28)</f>
        <v>#NUM!</v>
      </c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</row>
    <row r="34" spans="1:17" s="443" customFormat="1" ht="12"/>
    <row r="35" spans="1:17" s="443" customFormat="1" ht="12">
      <c r="A35" s="448" t="s">
        <v>450</v>
      </c>
      <c r="B35" s="448">
        <v>2016</v>
      </c>
      <c r="C35" s="448">
        <f>B35+1</f>
        <v>2017</v>
      </c>
      <c r="D35" s="448">
        <f t="shared" ref="D35:Q35" si="23">C35+1</f>
        <v>2018</v>
      </c>
      <c r="E35" s="448">
        <f t="shared" si="23"/>
        <v>2019</v>
      </c>
      <c r="F35" s="448">
        <f t="shared" si="23"/>
        <v>2020</v>
      </c>
      <c r="G35" s="448">
        <f t="shared" si="23"/>
        <v>2021</v>
      </c>
      <c r="H35" s="448">
        <f t="shared" si="23"/>
        <v>2022</v>
      </c>
      <c r="I35" s="448">
        <f t="shared" si="23"/>
        <v>2023</v>
      </c>
      <c r="J35" s="448">
        <f t="shared" si="23"/>
        <v>2024</v>
      </c>
      <c r="K35" s="448">
        <f t="shared" si="23"/>
        <v>2025</v>
      </c>
      <c r="L35" s="448">
        <f t="shared" si="23"/>
        <v>2026</v>
      </c>
      <c r="M35" s="448">
        <f t="shared" si="23"/>
        <v>2027</v>
      </c>
      <c r="N35" s="448">
        <f t="shared" si="23"/>
        <v>2028</v>
      </c>
      <c r="O35" s="448">
        <f t="shared" si="23"/>
        <v>2029</v>
      </c>
      <c r="P35" s="448">
        <f t="shared" si="23"/>
        <v>2030</v>
      </c>
      <c r="Q35" s="448">
        <f t="shared" si="23"/>
        <v>2031</v>
      </c>
    </row>
    <row r="36" spans="1:17" s="443" customFormat="1" ht="12">
      <c r="A36" s="446" t="s">
        <v>214</v>
      </c>
      <c r="B36" s="445">
        <f>'2 Dane wyjściowe'!C38</f>
        <v>0</v>
      </c>
      <c r="C36" s="445">
        <f>'2 Dane wyjściowe'!D38</f>
        <v>6941.6666666666661</v>
      </c>
      <c r="D36" s="445">
        <f>'2 Dane wyjściowe'!E38</f>
        <v>11900</v>
      </c>
      <c r="E36" s="445">
        <f>'2 Dane wyjściowe'!F38</f>
        <v>11900</v>
      </c>
      <c r="F36" s="445">
        <f>'2 Dane wyjściowe'!G38</f>
        <v>11900</v>
      </c>
      <c r="G36" s="445">
        <f>'2 Dane wyjściowe'!H38</f>
        <v>11900</v>
      </c>
      <c r="H36" s="445">
        <f>'2 Dane wyjściowe'!I38</f>
        <v>11900</v>
      </c>
      <c r="I36" s="445">
        <f>'2 Dane wyjściowe'!J38</f>
        <v>11900</v>
      </c>
      <c r="J36" s="445">
        <f>'2 Dane wyjściowe'!K38</f>
        <v>11900</v>
      </c>
      <c r="K36" s="445">
        <f>'2 Dane wyjściowe'!L38</f>
        <v>11900</v>
      </c>
      <c r="L36" s="445">
        <f>'2 Dane wyjściowe'!M38</f>
        <v>11900</v>
      </c>
      <c r="M36" s="445">
        <f>'2 Dane wyjściowe'!N38</f>
        <v>11900</v>
      </c>
      <c r="N36" s="445">
        <f>'2 Dane wyjściowe'!O38</f>
        <v>11900</v>
      </c>
      <c r="O36" s="445">
        <f>'2 Dane wyjściowe'!P38</f>
        <v>11900</v>
      </c>
      <c r="P36" s="445">
        <f>'2 Dane wyjściowe'!Q38</f>
        <v>11900</v>
      </c>
      <c r="Q36" s="445">
        <f>'2 Dane wyjściowe'!R38</f>
        <v>11900</v>
      </c>
    </row>
    <row r="37" spans="1:17" s="443" customFormat="1" ht="12">
      <c r="A37" s="446" t="s">
        <v>215</v>
      </c>
      <c r="B37" s="445">
        <f>'2 Dane wyjściowe'!C39*1.1</f>
        <v>0</v>
      </c>
      <c r="C37" s="445">
        <f>'2 Dane wyjściowe'!D39*1.1</f>
        <v>0</v>
      </c>
      <c r="D37" s="445">
        <f>'2 Dane wyjściowe'!E39*1.1</f>
        <v>33992.933333333334</v>
      </c>
      <c r="E37" s="445">
        <f>'2 Dane wyjściowe'!F39*1.1</f>
        <v>58273.600000000006</v>
      </c>
      <c r="F37" s="445">
        <f>'2 Dane wyjściowe'!G39*1.1</f>
        <v>58273.600000000006</v>
      </c>
      <c r="G37" s="445">
        <f>'2 Dane wyjściowe'!H39*1.1</f>
        <v>58783.083333333336</v>
      </c>
      <c r="H37" s="445">
        <f>'2 Dane wyjściowe'!I39*1.1</f>
        <v>59147.000000000007</v>
      </c>
      <c r="I37" s="445">
        <f>'2 Dane wyjściowe'!J39*1.1</f>
        <v>59147.000000000007</v>
      </c>
      <c r="J37" s="445">
        <f>'2 Dane wyjściowe'!K39*1.1</f>
        <v>59147.000000000007</v>
      </c>
      <c r="K37" s="445">
        <f>'2 Dane wyjściowe'!L39*1.1</f>
        <v>59147.000000000007</v>
      </c>
      <c r="L37" s="445">
        <f>'2 Dane wyjściowe'!M39*1.1</f>
        <v>59147.000000000007</v>
      </c>
      <c r="M37" s="445">
        <f>'2 Dane wyjściowe'!N39*1.1</f>
        <v>59147.000000000007</v>
      </c>
      <c r="N37" s="445">
        <f>'2 Dane wyjściowe'!O39*1.1</f>
        <v>59147.000000000007</v>
      </c>
      <c r="O37" s="445">
        <f>'2 Dane wyjściowe'!P39*1.1</f>
        <v>59147.000000000007</v>
      </c>
      <c r="P37" s="445">
        <f>'2 Dane wyjściowe'!Q39*1.1</f>
        <v>59147.000000000007</v>
      </c>
      <c r="Q37" s="445">
        <f>'2 Dane wyjściowe'!R39*1.1</f>
        <v>59147.000000000007</v>
      </c>
    </row>
    <row r="38" spans="1:17" s="443" customFormat="1" ht="12">
      <c r="A38" s="446" t="s">
        <v>216</v>
      </c>
      <c r="B38" s="445">
        <f>'2 Dane wyjściowe'!C40</f>
        <v>0</v>
      </c>
      <c r="C38" s="445">
        <f>'2 Dane wyjściowe'!D40</f>
        <v>0</v>
      </c>
      <c r="D38" s="445">
        <f>'2 Dane wyjściowe'!E40</f>
        <v>0</v>
      </c>
      <c r="E38" s="445">
        <f>'2 Dane wyjściowe'!F40</f>
        <v>0</v>
      </c>
      <c r="F38" s="445">
        <f>'2 Dane wyjściowe'!G40</f>
        <v>0</v>
      </c>
      <c r="G38" s="445">
        <f>'2 Dane wyjściowe'!H40</f>
        <v>0</v>
      </c>
      <c r="H38" s="445">
        <f>'2 Dane wyjściowe'!I40</f>
        <v>0</v>
      </c>
      <c r="I38" s="445">
        <f>'2 Dane wyjściowe'!J40</f>
        <v>0</v>
      </c>
      <c r="J38" s="445">
        <f>'2 Dane wyjściowe'!K40</f>
        <v>0</v>
      </c>
      <c r="K38" s="445">
        <f>'2 Dane wyjściowe'!L40</f>
        <v>0</v>
      </c>
      <c r="L38" s="445">
        <f>'2 Dane wyjściowe'!M40</f>
        <v>0</v>
      </c>
      <c r="M38" s="445">
        <f>'2 Dane wyjściowe'!N40</f>
        <v>0</v>
      </c>
      <c r="N38" s="445">
        <f>'2 Dane wyjściowe'!O40</f>
        <v>0</v>
      </c>
      <c r="O38" s="445">
        <f>'2 Dane wyjściowe'!P40</f>
        <v>0</v>
      </c>
      <c r="P38" s="445">
        <f>'2 Dane wyjściowe'!Q40</f>
        <v>0</v>
      </c>
      <c r="Q38" s="445">
        <f>'2 Dane wyjściowe'!R40</f>
        <v>0</v>
      </c>
    </row>
    <row r="39" spans="1:17" s="443" customFormat="1" ht="12">
      <c r="A39" s="446" t="s">
        <v>217</v>
      </c>
      <c r="B39" s="445">
        <f>'2 Dane wyjściowe'!C41</f>
        <v>0</v>
      </c>
      <c r="C39" s="445">
        <f>'2 Dane wyjściowe'!D41</f>
        <v>0</v>
      </c>
      <c r="D39" s="445">
        <f>'2 Dane wyjściowe'!E41</f>
        <v>0</v>
      </c>
      <c r="E39" s="445">
        <f>'2 Dane wyjściowe'!F41</f>
        <v>0</v>
      </c>
      <c r="F39" s="445">
        <f>'2 Dane wyjściowe'!G41</f>
        <v>0</v>
      </c>
      <c r="G39" s="445">
        <f>'2 Dane wyjściowe'!H41</f>
        <v>0</v>
      </c>
      <c r="H39" s="445">
        <f>'2 Dane wyjściowe'!I41</f>
        <v>0</v>
      </c>
      <c r="I39" s="445">
        <f>'2 Dane wyjściowe'!J41</f>
        <v>0</v>
      </c>
      <c r="J39" s="445">
        <f>'2 Dane wyjściowe'!K41</f>
        <v>0</v>
      </c>
      <c r="K39" s="445">
        <f>'2 Dane wyjściowe'!L41</f>
        <v>0</v>
      </c>
      <c r="L39" s="445">
        <f>'2 Dane wyjściowe'!M41</f>
        <v>0</v>
      </c>
      <c r="M39" s="445">
        <f>'2 Dane wyjściowe'!N41</f>
        <v>0</v>
      </c>
      <c r="N39" s="445">
        <f>'2 Dane wyjściowe'!O41</f>
        <v>0</v>
      </c>
      <c r="O39" s="445">
        <f>'2 Dane wyjściowe'!P41</f>
        <v>0</v>
      </c>
      <c r="P39" s="445">
        <f>'2 Dane wyjściowe'!Q41</f>
        <v>0</v>
      </c>
      <c r="Q39" s="445">
        <f>'2 Dane wyjściowe'!R41</f>
        <v>0</v>
      </c>
    </row>
    <row r="40" spans="1:17" s="443" customFormat="1" ht="12">
      <c r="A40" s="446" t="s">
        <v>219</v>
      </c>
      <c r="B40" s="445">
        <f>'2 Dane wyjściowe'!C42</f>
        <v>0</v>
      </c>
      <c r="C40" s="445">
        <f>'2 Dane wyjściowe'!D42</f>
        <v>0</v>
      </c>
      <c r="D40" s="445">
        <f>'2 Dane wyjściowe'!E42</f>
        <v>0</v>
      </c>
      <c r="E40" s="445">
        <f>'2 Dane wyjściowe'!F42</f>
        <v>0</v>
      </c>
      <c r="F40" s="445">
        <f>'2 Dane wyjściowe'!G42</f>
        <v>0</v>
      </c>
      <c r="G40" s="445">
        <f>'2 Dane wyjściowe'!H42</f>
        <v>0</v>
      </c>
      <c r="H40" s="445">
        <f>'2 Dane wyjściowe'!I42</f>
        <v>0</v>
      </c>
      <c r="I40" s="445">
        <f>'2 Dane wyjściowe'!J42</f>
        <v>0</v>
      </c>
      <c r="J40" s="445">
        <f>'2 Dane wyjściowe'!K42</f>
        <v>0</v>
      </c>
      <c r="K40" s="445">
        <f>'2 Dane wyjściowe'!L42</f>
        <v>0</v>
      </c>
      <c r="L40" s="445">
        <f>'2 Dane wyjściowe'!M42</f>
        <v>0</v>
      </c>
      <c r="M40" s="445">
        <f>'2 Dane wyjściowe'!N42</f>
        <v>0</v>
      </c>
      <c r="N40" s="445">
        <f>'2 Dane wyjściowe'!O42</f>
        <v>0</v>
      </c>
      <c r="O40" s="445">
        <f>'2 Dane wyjściowe'!P42</f>
        <v>0</v>
      </c>
      <c r="P40" s="445">
        <f>'2 Dane wyjściowe'!Q42</f>
        <v>0</v>
      </c>
      <c r="Q40" s="445">
        <f>'2 Dane wyjściowe'!R42</f>
        <v>0</v>
      </c>
    </row>
    <row r="41" spans="1:17" s="443" customFormat="1" ht="12">
      <c r="A41" s="446" t="s">
        <v>221</v>
      </c>
      <c r="B41" s="445">
        <f>'2 Dane wyjściowe'!C43</f>
        <v>0</v>
      </c>
      <c r="C41" s="445">
        <f>'2 Dane wyjściowe'!D43</f>
        <v>0</v>
      </c>
      <c r="D41" s="445">
        <f>'2 Dane wyjściowe'!E43</f>
        <v>0</v>
      </c>
      <c r="E41" s="445">
        <f>'2 Dane wyjściowe'!F43</f>
        <v>0</v>
      </c>
      <c r="F41" s="445">
        <f>'2 Dane wyjściowe'!G43</f>
        <v>0</v>
      </c>
      <c r="G41" s="445">
        <f>'2 Dane wyjściowe'!H43</f>
        <v>0</v>
      </c>
      <c r="H41" s="445">
        <f>'2 Dane wyjściowe'!I43</f>
        <v>0</v>
      </c>
      <c r="I41" s="445">
        <f>'2 Dane wyjściowe'!J43</f>
        <v>0</v>
      </c>
      <c r="J41" s="445">
        <f>'2 Dane wyjściowe'!K43</f>
        <v>0</v>
      </c>
      <c r="K41" s="445">
        <f>'2 Dane wyjściowe'!L43</f>
        <v>0</v>
      </c>
      <c r="L41" s="445">
        <f>'2 Dane wyjściowe'!M43</f>
        <v>0</v>
      </c>
      <c r="M41" s="445">
        <f>'2 Dane wyjściowe'!N43</f>
        <v>0</v>
      </c>
      <c r="N41" s="445">
        <f>'2 Dane wyjściowe'!O43</f>
        <v>0</v>
      </c>
      <c r="O41" s="445">
        <f>'2 Dane wyjściowe'!P43</f>
        <v>0</v>
      </c>
      <c r="P41" s="445">
        <f>'2 Dane wyjściowe'!Q43</f>
        <v>0</v>
      </c>
      <c r="Q41" s="445">
        <f>'2 Dane wyjściowe'!R43</f>
        <v>0</v>
      </c>
    </row>
    <row r="42" spans="1:17" s="443" customFormat="1" ht="12">
      <c r="A42" s="446" t="s">
        <v>223</v>
      </c>
      <c r="B42" s="445">
        <f>'2 Dane wyjściowe'!C44</f>
        <v>0</v>
      </c>
      <c r="C42" s="445">
        <f>'2 Dane wyjściowe'!D44</f>
        <v>0</v>
      </c>
      <c r="D42" s="445">
        <f>'2 Dane wyjściowe'!E44</f>
        <v>0</v>
      </c>
      <c r="E42" s="445">
        <f>'2 Dane wyjściowe'!F44</f>
        <v>0</v>
      </c>
      <c r="F42" s="445">
        <f>'2 Dane wyjściowe'!G44</f>
        <v>0</v>
      </c>
      <c r="G42" s="445">
        <f>'2 Dane wyjściowe'!H44</f>
        <v>0</v>
      </c>
      <c r="H42" s="445">
        <f>'2 Dane wyjściowe'!I44</f>
        <v>0</v>
      </c>
      <c r="I42" s="445">
        <f>'2 Dane wyjściowe'!J44</f>
        <v>0</v>
      </c>
      <c r="J42" s="445">
        <f>'2 Dane wyjściowe'!K44</f>
        <v>0</v>
      </c>
      <c r="K42" s="445">
        <f>'2 Dane wyjściowe'!L44</f>
        <v>0</v>
      </c>
      <c r="L42" s="445">
        <f>'2 Dane wyjściowe'!M44</f>
        <v>0</v>
      </c>
      <c r="M42" s="445">
        <f>'2 Dane wyjściowe'!N44</f>
        <v>0</v>
      </c>
      <c r="N42" s="445">
        <f>'2 Dane wyjściowe'!O44</f>
        <v>0</v>
      </c>
      <c r="O42" s="445">
        <f>'2 Dane wyjściowe'!P44</f>
        <v>0</v>
      </c>
      <c r="P42" s="445">
        <f>'2 Dane wyjściowe'!Q44</f>
        <v>0</v>
      </c>
      <c r="Q42" s="445">
        <f>'2 Dane wyjściowe'!R44</f>
        <v>0</v>
      </c>
    </row>
    <row r="43" spans="1:17" s="443" customFormat="1" ht="12">
      <c r="A43" s="486" t="s">
        <v>435</v>
      </c>
      <c r="B43" s="447">
        <f>SUM(B36:B42)</f>
        <v>0</v>
      </c>
      <c r="C43" s="447">
        <f t="shared" ref="C43:P43" si="24">SUM(C36:C42)</f>
        <v>6941.6666666666661</v>
      </c>
      <c r="D43" s="447">
        <f t="shared" si="24"/>
        <v>45892.933333333334</v>
      </c>
      <c r="E43" s="447">
        <f t="shared" si="24"/>
        <v>70173.600000000006</v>
      </c>
      <c r="F43" s="447">
        <f t="shared" si="24"/>
        <v>70173.600000000006</v>
      </c>
      <c r="G43" s="447">
        <f t="shared" si="24"/>
        <v>70683.083333333343</v>
      </c>
      <c r="H43" s="447">
        <f t="shared" si="24"/>
        <v>71047</v>
      </c>
      <c r="I43" s="447">
        <f t="shared" si="24"/>
        <v>71047</v>
      </c>
      <c r="J43" s="447">
        <f t="shared" si="24"/>
        <v>71047</v>
      </c>
      <c r="K43" s="447">
        <f t="shared" si="24"/>
        <v>71047</v>
      </c>
      <c r="L43" s="447">
        <f t="shared" si="24"/>
        <v>71047</v>
      </c>
      <c r="M43" s="447">
        <f t="shared" si="24"/>
        <v>71047</v>
      </c>
      <c r="N43" s="447">
        <f t="shared" si="24"/>
        <v>71047</v>
      </c>
      <c r="O43" s="447">
        <f t="shared" si="24"/>
        <v>71047</v>
      </c>
      <c r="P43" s="447">
        <f t="shared" si="24"/>
        <v>71047</v>
      </c>
      <c r="Q43" s="447">
        <f t="shared" ref="Q43" si="25">SUM(Q36:Q42)</f>
        <v>71047</v>
      </c>
    </row>
    <row r="44" spans="1:17" s="443" customFormat="1" ht="12"/>
    <row r="45" spans="1:17" s="443" customFormat="1" ht="12">
      <c r="A45" s="487" t="s">
        <v>451</v>
      </c>
      <c r="B45" s="488"/>
      <c r="C45" s="488"/>
      <c r="D45" s="488"/>
      <c r="E45" s="488"/>
      <c r="F45" s="488"/>
      <c r="G45" s="488"/>
      <c r="H45" s="488"/>
    </row>
    <row r="46" spans="1:17" s="443" customFormat="1" ht="12">
      <c r="A46" s="466" t="s">
        <v>28</v>
      </c>
      <c r="B46" s="467">
        <v>2016</v>
      </c>
      <c r="C46" s="467">
        <f>B46+1</f>
        <v>2017</v>
      </c>
      <c r="D46" s="467">
        <f t="shared" ref="D46:Q46" si="26">C46+1</f>
        <v>2018</v>
      </c>
      <c r="E46" s="467">
        <f t="shared" si="26"/>
        <v>2019</v>
      </c>
      <c r="F46" s="467">
        <f t="shared" si="26"/>
        <v>2020</v>
      </c>
      <c r="G46" s="467">
        <f t="shared" si="26"/>
        <v>2021</v>
      </c>
      <c r="H46" s="467">
        <f t="shared" si="26"/>
        <v>2022</v>
      </c>
      <c r="I46" s="467">
        <f t="shared" si="26"/>
        <v>2023</v>
      </c>
      <c r="J46" s="467">
        <f t="shared" si="26"/>
        <v>2024</v>
      </c>
      <c r="K46" s="467">
        <f t="shared" si="26"/>
        <v>2025</v>
      </c>
      <c r="L46" s="467">
        <f t="shared" si="26"/>
        <v>2026</v>
      </c>
      <c r="M46" s="467">
        <f t="shared" si="26"/>
        <v>2027</v>
      </c>
      <c r="N46" s="467">
        <f t="shared" si="26"/>
        <v>2028</v>
      </c>
      <c r="O46" s="467">
        <f t="shared" si="26"/>
        <v>2029</v>
      </c>
      <c r="P46" s="467">
        <f t="shared" si="26"/>
        <v>2030</v>
      </c>
      <c r="Q46" s="467">
        <f t="shared" si="26"/>
        <v>2031</v>
      </c>
    </row>
    <row r="47" spans="1:17" s="443" customFormat="1" ht="12">
      <c r="A47" s="448" t="s">
        <v>305</v>
      </c>
      <c r="B47" s="468">
        <f>SUM(B48:B49)</f>
        <v>0</v>
      </c>
      <c r="C47" s="468">
        <f t="shared" ref="C47:P47" si="27">SUM(C48:C49)</f>
        <v>0</v>
      </c>
      <c r="D47" s="468">
        <f t="shared" si="27"/>
        <v>0</v>
      </c>
      <c r="E47" s="468">
        <f t="shared" si="27"/>
        <v>0</v>
      </c>
      <c r="F47" s="468">
        <f t="shared" si="27"/>
        <v>0</v>
      </c>
      <c r="G47" s="468">
        <f t="shared" si="27"/>
        <v>0</v>
      </c>
      <c r="H47" s="468">
        <f t="shared" si="27"/>
        <v>0</v>
      </c>
      <c r="I47" s="468">
        <f t="shared" si="27"/>
        <v>0</v>
      </c>
      <c r="J47" s="468">
        <f t="shared" si="27"/>
        <v>0</v>
      </c>
      <c r="K47" s="468">
        <f t="shared" si="27"/>
        <v>0</v>
      </c>
      <c r="L47" s="468">
        <f t="shared" si="27"/>
        <v>0</v>
      </c>
      <c r="M47" s="468">
        <f t="shared" si="27"/>
        <v>0</v>
      </c>
      <c r="N47" s="468">
        <f t="shared" si="27"/>
        <v>0</v>
      </c>
      <c r="O47" s="468">
        <f t="shared" si="27"/>
        <v>0</v>
      </c>
      <c r="P47" s="468">
        <f t="shared" si="27"/>
        <v>0</v>
      </c>
      <c r="Q47" s="468">
        <f t="shared" ref="Q47" si="28">SUM(Q48:Q49)</f>
        <v>125465.125</v>
      </c>
    </row>
    <row r="48" spans="1:17" s="443" customFormat="1" ht="12">
      <c r="A48" s="451" t="s">
        <v>306</v>
      </c>
      <c r="B48" s="469">
        <f>'4 Efektywność finansowa'!C5</f>
        <v>0</v>
      </c>
      <c r="C48" s="469">
        <f>'4 Efektywność finansowa'!D5</f>
        <v>0</v>
      </c>
      <c r="D48" s="469">
        <f>'4 Efektywność finansowa'!E5</f>
        <v>0</v>
      </c>
      <c r="E48" s="469">
        <f>'4 Efektywność finansowa'!F5</f>
        <v>0</v>
      </c>
      <c r="F48" s="469">
        <f>'4 Efektywność finansowa'!G5</f>
        <v>0</v>
      </c>
      <c r="G48" s="469">
        <f>'4 Efektywność finansowa'!H5</f>
        <v>0</v>
      </c>
      <c r="H48" s="469">
        <f>'4 Efektywność finansowa'!I5</f>
        <v>0</v>
      </c>
      <c r="I48" s="469">
        <f>'4 Efektywność finansowa'!J5</f>
        <v>0</v>
      </c>
      <c r="J48" s="469">
        <f>'4 Efektywność finansowa'!K5</f>
        <v>0</v>
      </c>
      <c r="K48" s="469">
        <f>'4 Efektywność finansowa'!L5</f>
        <v>0</v>
      </c>
      <c r="L48" s="469">
        <f>'4 Efektywność finansowa'!M5</f>
        <v>0</v>
      </c>
      <c r="M48" s="469">
        <f>'4 Efektywność finansowa'!N5</f>
        <v>0</v>
      </c>
      <c r="N48" s="469">
        <f>'4 Efektywność finansowa'!O5</f>
        <v>0</v>
      </c>
      <c r="O48" s="469">
        <f>'4 Efektywność finansowa'!P5</f>
        <v>0</v>
      </c>
      <c r="P48" s="469">
        <f>'4 Efektywność finansowa'!Q5</f>
        <v>0</v>
      </c>
      <c r="Q48" s="469">
        <f>'4 Efektywność finansowa'!R5</f>
        <v>0</v>
      </c>
    </row>
    <row r="49" spans="1:17" s="443" customFormat="1" ht="12">
      <c r="A49" s="446" t="s">
        <v>26</v>
      </c>
      <c r="B49" s="469">
        <f>'4 Efektywność finansowa'!C6</f>
        <v>0</v>
      </c>
      <c r="C49" s="469">
        <f>'4 Efektywność finansowa'!D6</f>
        <v>0</v>
      </c>
      <c r="D49" s="469">
        <f>'4 Efektywność finansowa'!E6</f>
        <v>0</v>
      </c>
      <c r="E49" s="469">
        <f>'4 Efektywność finansowa'!F6</f>
        <v>0</v>
      </c>
      <c r="F49" s="469">
        <f>'4 Efektywność finansowa'!G6</f>
        <v>0</v>
      </c>
      <c r="G49" s="469">
        <f>'4 Efektywność finansowa'!H6</f>
        <v>0</v>
      </c>
      <c r="H49" s="469">
        <f>'4 Efektywność finansowa'!I6</f>
        <v>0</v>
      </c>
      <c r="I49" s="469">
        <f>'4 Efektywność finansowa'!J6</f>
        <v>0</v>
      </c>
      <c r="J49" s="469">
        <f>'4 Efektywność finansowa'!K6</f>
        <v>0</v>
      </c>
      <c r="K49" s="469">
        <f>'4 Efektywność finansowa'!L6</f>
        <v>0</v>
      </c>
      <c r="L49" s="469">
        <f>'4 Efektywność finansowa'!M6</f>
        <v>0</v>
      </c>
      <c r="M49" s="469">
        <f>'4 Efektywność finansowa'!N6</f>
        <v>0</v>
      </c>
      <c r="N49" s="469">
        <f>'4 Efektywność finansowa'!O6</f>
        <v>0</v>
      </c>
      <c r="O49" s="469">
        <f>'4 Efektywność finansowa'!P6</f>
        <v>0</v>
      </c>
      <c r="P49" s="469">
        <f>'4 Efektywność finansowa'!Q6</f>
        <v>0</v>
      </c>
      <c r="Q49" s="469">
        <f>'4 Efektywność finansowa'!R6</f>
        <v>125465.125</v>
      </c>
    </row>
    <row r="50" spans="1:17" s="443" customFormat="1" ht="12">
      <c r="A50" s="448" t="s">
        <v>307</v>
      </c>
      <c r="B50" s="468">
        <f>SUM(B51:B53)</f>
        <v>0</v>
      </c>
      <c r="C50" s="468">
        <f t="shared" ref="C50:P50" si="29">SUM(C51:C53)</f>
        <v>564297.29166666663</v>
      </c>
      <c r="D50" s="468">
        <f t="shared" si="29"/>
        <v>1308098.72</v>
      </c>
      <c r="E50" s="468">
        <f t="shared" si="29"/>
        <v>66368.148000000001</v>
      </c>
      <c r="F50" s="468">
        <f t="shared" si="29"/>
        <v>433898.9</v>
      </c>
      <c r="G50" s="468">
        <f t="shared" si="29"/>
        <v>119862.64583333333</v>
      </c>
      <c r="H50" s="468">
        <f t="shared" si="29"/>
        <v>434712.75</v>
      </c>
      <c r="I50" s="468">
        <f t="shared" si="29"/>
        <v>67311.75</v>
      </c>
      <c r="J50" s="468">
        <f t="shared" si="29"/>
        <v>434712.75</v>
      </c>
      <c r="K50" s="468">
        <f t="shared" si="29"/>
        <v>120201.75</v>
      </c>
      <c r="L50" s="468">
        <f t="shared" si="29"/>
        <v>434712.75</v>
      </c>
      <c r="M50" s="468">
        <f t="shared" si="29"/>
        <v>67311.75</v>
      </c>
      <c r="N50" s="468">
        <f t="shared" si="29"/>
        <v>487602.75</v>
      </c>
      <c r="O50" s="468">
        <f t="shared" si="29"/>
        <v>67311.75</v>
      </c>
      <c r="P50" s="468">
        <f t="shared" si="29"/>
        <v>434712.75</v>
      </c>
      <c r="Q50" s="468">
        <f t="shared" ref="Q50" si="30">SUM(Q51:Q53)</f>
        <v>120201.75</v>
      </c>
    </row>
    <row r="51" spans="1:17" s="443" customFormat="1" ht="12">
      <c r="A51" s="446" t="s">
        <v>308</v>
      </c>
      <c r="B51" s="469">
        <f>'4 Efektywność finansowa'!C8</f>
        <v>0</v>
      </c>
      <c r="C51" s="469">
        <f>'4 Efektywność finansowa'!D8</f>
        <v>557251.5</v>
      </c>
      <c r="D51" s="469">
        <f>'4 Efektywność finansowa'!E8</f>
        <v>1264440</v>
      </c>
      <c r="E51" s="469">
        <f>'4 Efektywność finansowa'!F8</f>
        <v>0</v>
      </c>
      <c r="F51" s="469">
        <f>'4 Efektywność finansowa'!G8</f>
        <v>367401</v>
      </c>
      <c r="G51" s="469">
        <f>'4 Efektywność finansowa'!H8</f>
        <v>52890</v>
      </c>
      <c r="H51" s="469">
        <f>'4 Efektywność finansowa'!I8</f>
        <v>367401</v>
      </c>
      <c r="I51" s="469">
        <f>'4 Efektywność finansowa'!J8</f>
        <v>0</v>
      </c>
      <c r="J51" s="469">
        <f>'4 Efektywność finansowa'!K8</f>
        <v>367401</v>
      </c>
      <c r="K51" s="469">
        <f>'4 Efektywność finansowa'!L8</f>
        <v>52890</v>
      </c>
      <c r="L51" s="469">
        <f>'4 Efektywność finansowa'!M8</f>
        <v>367401</v>
      </c>
      <c r="M51" s="469">
        <f>'4 Efektywność finansowa'!N8</f>
        <v>0</v>
      </c>
      <c r="N51" s="469">
        <f>'4 Efektywność finansowa'!O8</f>
        <v>420291</v>
      </c>
      <c r="O51" s="469">
        <f>'4 Efektywność finansowa'!P8</f>
        <v>0</v>
      </c>
      <c r="P51" s="469">
        <f>'4 Efektywność finansowa'!Q8</f>
        <v>367401</v>
      </c>
      <c r="Q51" s="469">
        <f>'4 Efektywność finansowa'!R8</f>
        <v>52890</v>
      </c>
    </row>
    <row r="52" spans="1:17" s="443" customFormat="1" ht="12">
      <c r="A52" s="472" t="s">
        <v>383</v>
      </c>
      <c r="B52" s="469">
        <f>'4 Efektywność finansowa'!C9</f>
        <v>0</v>
      </c>
      <c r="C52" s="469">
        <f>'4 Efektywność finansowa'!D9</f>
        <v>0</v>
      </c>
      <c r="D52" s="469">
        <f>'4 Efektywność finansowa'!E9</f>
        <v>0</v>
      </c>
      <c r="E52" s="469">
        <f>'4 Efektywność finansowa'!F9</f>
        <v>0</v>
      </c>
      <c r="F52" s="469">
        <f>'4 Efektywność finansowa'!G9</f>
        <v>0</v>
      </c>
      <c r="G52" s="469">
        <f>'4 Efektywność finansowa'!H9</f>
        <v>0</v>
      </c>
      <c r="H52" s="469">
        <f>'4 Efektywność finansowa'!I9</f>
        <v>0</v>
      </c>
      <c r="I52" s="469">
        <f>'4 Efektywność finansowa'!J9</f>
        <v>0</v>
      </c>
      <c r="J52" s="469">
        <f>'4 Efektywność finansowa'!K9</f>
        <v>0</v>
      </c>
      <c r="K52" s="469">
        <f>'4 Efektywność finansowa'!L9</f>
        <v>0</v>
      </c>
      <c r="L52" s="469">
        <f>'4 Efektywność finansowa'!M9</f>
        <v>0</v>
      </c>
      <c r="M52" s="469">
        <f>'4 Efektywność finansowa'!N9</f>
        <v>0</v>
      </c>
      <c r="N52" s="469">
        <f>'4 Efektywność finansowa'!O9</f>
        <v>0</v>
      </c>
      <c r="O52" s="469">
        <f>'4 Efektywność finansowa'!P9</f>
        <v>0</v>
      </c>
      <c r="P52" s="469">
        <f>'4 Efektywność finansowa'!Q9</f>
        <v>0</v>
      </c>
      <c r="Q52" s="469">
        <f>'4 Efektywność finansowa'!R9</f>
        <v>0</v>
      </c>
    </row>
    <row r="53" spans="1:17" s="484" customFormat="1" ht="12">
      <c r="A53" s="470" t="s">
        <v>73</v>
      </c>
      <c r="B53" s="483">
        <f>B69</f>
        <v>0</v>
      </c>
      <c r="C53" s="483">
        <f>C69</f>
        <v>7045.7916666666661</v>
      </c>
      <c r="D53" s="483">
        <f t="shared" ref="D53:P53" si="31">D69</f>
        <v>43658.720000000001</v>
      </c>
      <c r="E53" s="483">
        <f t="shared" si="31"/>
        <v>66368.148000000001</v>
      </c>
      <c r="F53" s="483">
        <f t="shared" si="31"/>
        <v>66497.899999999994</v>
      </c>
      <c r="G53" s="483">
        <f t="shared" si="31"/>
        <v>66972.645833333328</v>
      </c>
      <c r="H53" s="483">
        <f t="shared" si="31"/>
        <v>67311.75</v>
      </c>
      <c r="I53" s="483">
        <f t="shared" si="31"/>
        <v>67311.75</v>
      </c>
      <c r="J53" s="483">
        <f t="shared" si="31"/>
        <v>67311.75</v>
      </c>
      <c r="K53" s="483">
        <f t="shared" si="31"/>
        <v>67311.75</v>
      </c>
      <c r="L53" s="483">
        <f t="shared" si="31"/>
        <v>67311.75</v>
      </c>
      <c r="M53" s="483">
        <f t="shared" si="31"/>
        <v>67311.75</v>
      </c>
      <c r="N53" s="483">
        <f t="shared" si="31"/>
        <v>67311.75</v>
      </c>
      <c r="O53" s="483">
        <f t="shared" si="31"/>
        <v>67311.75</v>
      </c>
      <c r="P53" s="483">
        <f t="shared" si="31"/>
        <v>67311.75</v>
      </c>
      <c r="Q53" s="483">
        <f t="shared" ref="Q53" si="32">Q69</f>
        <v>67311.75</v>
      </c>
    </row>
    <row r="54" spans="1:17" s="443" customFormat="1" ht="12">
      <c r="A54" s="474" t="s">
        <v>309</v>
      </c>
      <c r="B54" s="475">
        <f>B47-B50</f>
        <v>0</v>
      </c>
      <c r="C54" s="475">
        <f t="shared" ref="C54:P54" si="33">C47-C50</f>
        <v>-564297.29166666663</v>
      </c>
      <c r="D54" s="475">
        <f t="shared" si="33"/>
        <v>-1308098.72</v>
      </c>
      <c r="E54" s="475">
        <f t="shared" si="33"/>
        <v>-66368.148000000001</v>
      </c>
      <c r="F54" s="475">
        <f t="shared" si="33"/>
        <v>-433898.9</v>
      </c>
      <c r="G54" s="475">
        <f t="shared" si="33"/>
        <v>-119862.64583333333</v>
      </c>
      <c r="H54" s="475">
        <f t="shared" si="33"/>
        <v>-434712.75</v>
      </c>
      <c r="I54" s="475">
        <f t="shared" si="33"/>
        <v>-67311.75</v>
      </c>
      <c r="J54" s="475">
        <f t="shared" si="33"/>
        <v>-434712.75</v>
      </c>
      <c r="K54" s="475">
        <f t="shared" si="33"/>
        <v>-120201.75</v>
      </c>
      <c r="L54" s="475">
        <f t="shared" si="33"/>
        <v>-434712.75</v>
      </c>
      <c r="M54" s="475">
        <f t="shared" si="33"/>
        <v>-67311.75</v>
      </c>
      <c r="N54" s="475">
        <f t="shared" si="33"/>
        <v>-487602.75</v>
      </c>
      <c r="O54" s="475">
        <f t="shared" si="33"/>
        <v>-67311.75</v>
      </c>
      <c r="P54" s="475">
        <f t="shared" si="33"/>
        <v>-434712.75</v>
      </c>
      <c r="Q54" s="475">
        <f t="shared" ref="Q54" si="34">Q47-Q50</f>
        <v>5263.375</v>
      </c>
    </row>
    <row r="55" spans="1:17" s="443" customFormat="1" ht="15">
      <c r="A55" s="476" t="s">
        <v>448</v>
      </c>
      <c r="B55" s="477">
        <v>1</v>
      </c>
      <c r="C55" s="478">
        <v>1</v>
      </c>
      <c r="D55" s="478">
        <f>C55/(1+$B$57)</f>
        <v>0.96153846153846145</v>
      </c>
      <c r="E55" s="478">
        <f t="shared" ref="E55:Q55" si="35">D55/(1+$B$57)</f>
        <v>0.92455621301775137</v>
      </c>
      <c r="F55" s="478">
        <f t="shared" si="35"/>
        <v>0.88899635867091475</v>
      </c>
      <c r="G55" s="478">
        <f t="shared" si="35"/>
        <v>0.85480419102972571</v>
      </c>
      <c r="H55" s="478">
        <f t="shared" si="35"/>
        <v>0.82192710675935166</v>
      </c>
      <c r="I55" s="478">
        <f t="shared" si="35"/>
        <v>0.79031452573014582</v>
      </c>
      <c r="J55" s="478">
        <f t="shared" si="35"/>
        <v>0.75991781320206331</v>
      </c>
      <c r="K55" s="478">
        <f t="shared" si="35"/>
        <v>0.73069020500198389</v>
      </c>
      <c r="L55" s="478">
        <f t="shared" si="35"/>
        <v>0.70258673557883067</v>
      </c>
      <c r="M55" s="478">
        <f t="shared" si="35"/>
        <v>0.67556416882579873</v>
      </c>
      <c r="N55" s="478">
        <f t="shared" si="35"/>
        <v>0.64958093156326802</v>
      </c>
      <c r="O55" s="478">
        <f t="shared" si="35"/>
        <v>0.62459704958006534</v>
      </c>
      <c r="P55" s="478">
        <f t="shared" si="35"/>
        <v>0.60057408613467822</v>
      </c>
      <c r="Q55" s="478">
        <f t="shared" si="35"/>
        <v>0.57747508282180593</v>
      </c>
    </row>
    <row r="56" spans="1:17" s="443" customFormat="1" ht="12">
      <c r="A56" s="474" t="s">
        <v>91</v>
      </c>
      <c r="B56" s="475">
        <f>B54*B55</f>
        <v>0</v>
      </c>
      <c r="C56" s="475">
        <f t="shared" ref="C56" si="36">C54*C55</f>
        <v>-564297.29166666663</v>
      </c>
      <c r="D56" s="475">
        <f>D54*D55</f>
        <v>-1257787.2307692305</v>
      </c>
      <c r="E56" s="475">
        <f t="shared" ref="E56:P56" si="37">E54*E55</f>
        <v>-61361.083579881648</v>
      </c>
      <c r="F56" s="475">
        <f t="shared" si="37"/>
        <v>-385734.54213131539</v>
      </c>
      <c r="G56" s="475">
        <f t="shared" si="37"/>
        <v>-102459.09200624502</v>
      </c>
      <c r="H56" s="475">
        <f t="shared" si="37"/>
        <v>-357302.19287890132</v>
      </c>
      <c r="I56" s="475">
        <f t="shared" si="37"/>
        <v>-53197.453777316143</v>
      </c>
      <c r="J56" s="475">
        <f t="shared" si="37"/>
        <v>-330345.96235105523</v>
      </c>
      <c r="K56" s="475">
        <f t="shared" si="37"/>
        <v>-87830.24134909721</v>
      </c>
      <c r="L56" s="475">
        <f t="shared" si="37"/>
        <v>-305423.41193699633</v>
      </c>
      <c r="M56" s="475">
        <f t="shared" si="37"/>
        <v>-45473.40644095996</v>
      </c>
      <c r="N56" s="475">
        <f t="shared" si="37"/>
        <v>-316737.4485778113</v>
      </c>
      <c r="O56" s="475">
        <f t="shared" si="37"/>
        <v>-42042.720452070964</v>
      </c>
      <c r="P56" s="475">
        <f t="shared" si="37"/>
        <v>-261077.21256234284</v>
      </c>
      <c r="Q56" s="475">
        <f t="shared" ref="Q56" si="38">Q54*Q55</f>
        <v>3039.4679140472226</v>
      </c>
    </row>
    <row r="57" spans="1:17" s="443" customFormat="1" ht="12">
      <c r="A57" s="441" t="s">
        <v>74</v>
      </c>
      <c r="B57" s="479">
        <v>0.04</v>
      </c>
      <c r="C57" s="444"/>
      <c r="D57" s="444"/>
      <c r="E57" s="444"/>
      <c r="F57" s="444"/>
      <c r="G57" s="444"/>
      <c r="H57" s="444"/>
      <c r="I57" s="444"/>
      <c r="J57" s="444"/>
      <c r="K57" s="444"/>
      <c r="L57" s="444"/>
      <c r="M57" s="444"/>
      <c r="N57" s="444"/>
      <c r="O57" s="444"/>
      <c r="P57" s="444"/>
    </row>
    <row r="58" spans="1:17" s="443" customFormat="1" ht="12">
      <c r="A58" s="441" t="s">
        <v>75</v>
      </c>
      <c r="B58" s="480">
        <f>SUM(B56:Q56)</f>
        <v>-4168029.8225658438</v>
      </c>
      <c r="C58" s="444"/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</row>
    <row r="59" spans="1:17" s="443" customFormat="1" ht="12">
      <c r="A59" s="441" t="s">
        <v>76</v>
      </c>
      <c r="B59" s="481" t="e">
        <f>IRR(B54:Q54)</f>
        <v>#NUM!</v>
      </c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  <c r="O59" s="482"/>
      <c r="P59" s="482"/>
    </row>
    <row r="60" spans="1:17" s="443" customFormat="1" ht="12"/>
    <row r="61" spans="1:17" s="443" customFormat="1" ht="12">
      <c r="A61" s="448" t="s">
        <v>450</v>
      </c>
      <c r="B61" s="448">
        <v>2016</v>
      </c>
      <c r="C61" s="448">
        <f>B61+1</f>
        <v>2017</v>
      </c>
      <c r="D61" s="448">
        <f t="shared" ref="D61:Q61" si="39">C61+1</f>
        <v>2018</v>
      </c>
      <c r="E61" s="448">
        <f t="shared" si="39"/>
        <v>2019</v>
      </c>
      <c r="F61" s="448">
        <f t="shared" si="39"/>
        <v>2020</v>
      </c>
      <c r="G61" s="448">
        <f t="shared" si="39"/>
        <v>2021</v>
      </c>
      <c r="H61" s="448">
        <f t="shared" si="39"/>
        <v>2022</v>
      </c>
      <c r="I61" s="448">
        <f t="shared" si="39"/>
        <v>2023</v>
      </c>
      <c r="J61" s="448">
        <f t="shared" si="39"/>
        <v>2024</v>
      </c>
      <c r="K61" s="448">
        <f t="shared" si="39"/>
        <v>2025</v>
      </c>
      <c r="L61" s="448">
        <f t="shared" si="39"/>
        <v>2026</v>
      </c>
      <c r="M61" s="448">
        <f t="shared" si="39"/>
        <v>2027</v>
      </c>
      <c r="N61" s="448">
        <f t="shared" si="39"/>
        <v>2028</v>
      </c>
      <c r="O61" s="448">
        <f t="shared" si="39"/>
        <v>2029</v>
      </c>
      <c r="P61" s="448">
        <f t="shared" si="39"/>
        <v>2030</v>
      </c>
      <c r="Q61" s="448">
        <f t="shared" si="39"/>
        <v>2031</v>
      </c>
    </row>
    <row r="62" spans="1:17" s="484" customFormat="1" ht="12">
      <c r="A62" s="470" t="s">
        <v>214</v>
      </c>
      <c r="B62" s="485">
        <f>'2 Dane wyjściowe'!C38*'16'!B13/100</f>
        <v>0</v>
      </c>
      <c r="C62" s="485">
        <f>'2 Dane wyjściowe'!D38*'16'!C13/100</f>
        <v>7045.7916666666661</v>
      </c>
      <c r="D62" s="485">
        <f>'2 Dane wyjściowe'!E38*'16'!D13/100</f>
        <v>12138</v>
      </c>
      <c r="E62" s="485">
        <f>'2 Dane wyjściowe'!F38*'16'!E13/100</f>
        <v>12173.7</v>
      </c>
      <c r="F62" s="485">
        <f>'2 Dane wyjściowe'!G38*'16'!F13/100</f>
        <v>12197.5</v>
      </c>
      <c r="G62" s="485">
        <f>'2 Dane wyjściowe'!H38*'16'!G13/100</f>
        <v>12197.5</v>
      </c>
      <c r="H62" s="485">
        <f>'2 Dane wyjściowe'!I38*'16'!H13/100</f>
        <v>12197.5</v>
      </c>
      <c r="I62" s="485">
        <f>'2 Dane wyjściowe'!J38*'16'!I13/100</f>
        <v>12197.5</v>
      </c>
      <c r="J62" s="485">
        <f>'2 Dane wyjściowe'!K38*'16'!J13/100</f>
        <v>12197.5</v>
      </c>
      <c r="K62" s="485">
        <f>'2 Dane wyjściowe'!L38*'16'!K13/100</f>
        <v>12197.5</v>
      </c>
      <c r="L62" s="485">
        <f>'2 Dane wyjściowe'!M38*'16'!L13/100</f>
        <v>12197.5</v>
      </c>
      <c r="M62" s="485">
        <f>'2 Dane wyjściowe'!N38*'16'!M13/100</f>
        <v>12197.5</v>
      </c>
      <c r="N62" s="485">
        <f>'2 Dane wyjściowe'!O38*'16'!N13/100</f>
        <v>12197.5</v>
      </c>
      <c r="O62" s="485">
        <f>'2 Dane wyjściowe'!P38*'16'!O13/100</f>
        <v>12197.5</v>
      </c>
      <c r="P62" s="485">
        <f>'2 Dane wyjściowe'!Q38*'16'!P13/100</f>
        <v>12197.5</v>
      </c>
      <c r="Q62" s="485">
        <f>'2 Dane wyjściowe'!R38*'16'!Q13/100</f>
        <v>12197.5</v>
      </c>
    </row>
    <row r="63" spans="1:17" s="484" customFormat="1" ht="12">
      <c r="A63" s="470" t="s">
        <v>215</v>
      </c>
      <c r="B63" s="485">
        <f>'2 Dane wyjściowe'!C39*'16'!B13/100</f>
        <v>0</v>
      </c>
      <c r="C63" s="485">
        <f>'2 Dane wyjściowe'!D39*'16'!C13/100</f>
        <v>0</v>
      </c>
      <c r="D63" s="485">
        <f>'2 Dane wyjściowe'!E39*'16'!D13/100</f>
        <v>31520.720000000001</v>
      </c>
      <c r="E63" s="485">
        <f>'2 Dane wyjściowe'!F39*'16'!E13/100</f>
        <v>54194.447999999997</v>
      </c>
      <c r="F63" s="485">
        <f>'2 Dane wyjściowe'!G39*'16'!F13/100</f>
        <v>54300.4</v>
      </c>
      <c r="G63" s="485">
        <f>'2 Dane wyjściowe'!H39*'16'!G13/100</f>
        <v>54775.145833333328</v>
      </c>
      <c r="H63" s="485">
        <f>'2 Dane wyjściowe'!I39*'16'!H13/100</f>
        <v>55114.25</v>
      </c>
      <c r="I63" s="485">
        <f>'2 Dane wyjściowe'!J39*'16'!I13/100</f>
        <v>55114.25</v>
      </c>
      <c r="J63" s="485">
        <f>'2 Dane wyjściowe'!K39*'16'!J13/100</f>
        <v>55114.25</v>
      </c>
      <c r="K63" s="485">
        <f>'2 Dane wyjściowe'!L39*'16'!K13/100</f>
        <v>55114.25</v>
      </c>
      <c r="L63" s="485">
        <f>'2 Dane wyjściowe'!M39*'16'!L13/100</f>
        <v>55114.25</v>
      </c>
      <c r="M63" s="485">
        <f>'2 Dane wyjściowe'!N39*'16'!M13/100</f>
        <v>55114.25</v>
      </c>
      <c r="N63" s="485">
        <f>'2 Dane wyjściowe'!O39*'16'!N13/100</f>
        <v>55114.25</v>
      </c>
      <c r="O63" s="485">
        <f>'2 Dane wyjściowe'!P39*'16'!O13/100</f>
        <v>55114.25</v>
      </c>
      <c r="P63" s="485">
        <f>'2 Dane wyjściowe'!Q39*'16'!P13/100</f>
        <v>55114.25</v>
      </c>
      <c r="Q63" s="485">
        <f>'2 Dane wyjściowe'!R39*'16'!Q13/100</f>
        <v>55114.25</v>
      </c>
    </row>
    <row r="64" spans="1:17" s="443" customFormat="1" ht="12">
      <c r="A64" s="446" t="s">
        <v>216</v>
      </c>
      <c r="B64" s="445">
        <f>'2 Dane wyjściowe'!C40</f>
        <v>0</v>
      </c>
      <c r="C64" s="445">
        <f>'2 Dane wyjściowe'!D40</f>
        <v>0</v>
      </c>
      <c r="D64" s="445">
        <f>'2 Dane wyjściowe'!E40</f>
        <v>0</v>
      </c>
      <c r="E64" s="445">
        <f>'2 Dane wyjściowe'!F40</f>
        <v>0</v>
      </c>
      <c r="F64" s="445">
        <f>'2 Dane wyjściowe'!G40</f>
        <v>0</v>
      </c>
      <c r="G64" s="445">
        <f>'2 Dane wyjściowe'!H40</f>
        <v>0</v>
      </c>
      <c r="H64" s="445">
        <f>'2 Dane wyjściowe'!I40</f>
        <v>0</v>
      </c>
      <c r="I64" s="445">
        <f>'2 Dane wyjściowe'!J40</f>
        <v>0</v>
      </c>
      <c r="J64" s="445">
        <f>'2 Dane wyjściowe'!K40</f>
        <v>0</v>
      </c>
      <c r="K64" s="445">
        <f>'2 Dane wyjściowe'!L40</f>
        <v>0</v>
      </c>
      <c r="L64" s="445">
        <f>'2 Dane wyjściowe'!M40</f>
        <v>0</v>
      </c>
      <c r="M64" s="445">
        <f>'2 Dane wyjściowe'!N40</f>
        <v>0</v>
      </c>
      <c r="N64" s="445">
        <f>'2 Dane wyjściowe'!O40</f>
        <v>0</v>
      </c>
      <c r="O64" s="445">
        <f>'2 Dane wyjściowe'!P40</f>
        <v>0</v>
      </c>
      <c r="P64" s="445">
        <f>'2 Dane wyjściowe'!Q40</f>
        <v>0</v>
      </c>
      <c r="Q64" s="445">
        <f>'2 Dane wyjściowe'!R40</f>
        <v>0</v>
      </c>
    </row>
    <row r="65" spans="1:17" s="443" customFormat="1" ht="12">
      <c r="A65" s="446" t="s">
        <v>217</v>
      </c>
      <c r="B65" s="445">
        <f>'2 Dane wyjściowe'!C41</f>
        <v>0</v>
      </c>
      <c r="C65" s="445">
        <f>'2 Dane wyjściowe'!D41</f>
        <v>0</v>
      </c>
      <c r="D65" s="445">
        <f>'2 Dane wyjściowe'!E41</f>
        <v>0</v>
      </c>
      <c r="E65" s="445">
        <f>'2 Dane wyjściowe'!F41</f>
        <v>0</v>
      </c>
      <c r="F65" s="445">
        <f>'2 Dane wyjściowe'!G41</f>
        <v>0</v>
      </c>
      <c r="G65" s="445">
        <f>'2 Dane wyjściowe'!H41</f>
        <v>0</v>
      </c>
      <c r="H65" s="445">
        <f>'2 Dane wyjściowe'!I41</f>
        <v>0</v>
      </c>
      <c r="I65" s="445">
        <f>'2 Dane wyjściowe'!J41</f>
        <v>0</v>
      </c>
      <c r="J65" s="445">
        <f>'2 Dane wyjściowe'!K41</f>
        <v>0</v>
      </c>
      <c r="K65" s="445">
        <f>'2 Dane wyjściowe'!L41</f>
        <v>0</v>
      </c>
      <c r="L65" s="445">
        <f>'2 Dane wyjściowe'!M41</f>
        <v>0</v>
      </c>
      <c r="M65" s="445">
        <f>'2 Dane wyjściowe'!N41</f>
        <v>0</v>
      </c>
      <c r="N65" s="445">
        <f>'2 Dane wyjściowe'!O41</f>
        <v>0</v>
      </c>
      <c r="O65" s="445">
        <f>'2 Dane wyjściowe'!P41</f>
        <v>0</v>
      </c>
      <c r="P65" s="445">
        <f>'2 Dane wyjściowe'!Q41</f>
        <v>0</v>
      </c>
      <c r="Q65" s="445">
        <f>'2 Dane wyjściowe'!R41</f>
        <v>0</v>
      </c>
    </row>
    <row r="66" spans="1:17" s="443" customFormat="1" ht="12">
      <c r="A66" s="446" t="s">
        <v>219</v>
      </c>
      <c r="B66" s="445">
        <f>'2 Dane wyjściowe'!C42</f>
        <v>0</v>
      </c>
      <c r="C66" s="445">
        <f>'2 Dane wyjściowe'!D42</f>
        <v>0</v>
      </c>
      <c r="D66" s="445">
        <f>'2 Dane wyjściowe'!E42</f>
        <v>0</v>
      </c>
      <c r="E66" s="445">
        <f>'2 Dane wyjściowe'!F42</f>
        <v>0</v>
      </c>
      <c r="F66" s="445">
        <f>'2 Dane wyjściowe'!G42</f>
        <v>0</v>
      </c>
      <c r="G66" s="445">
        <f>'2 Dane wyjściowe'!H42</f>
        <v>0</v>
      </c>
      <c r="H66" s="445">
        <f>'2 Dane wyjściowe'!I42</f>
        <v>0</v>
      </c>
      <c r="I66" s="445">
        <f>'2 Dane wyjściowe'!J42</f>
        <v>0</v>
      </c>
      <c r="J66" s="445">
        <f>'2 Dane wyjściowe'!K42</f>
        <v>0</v>
      </c>
      <c r="K66" s="445">
        <f>'2 Dane wyjściowe'!L42</f>
        <v>0</v>
      </c>
      <c r="L66" s="445">
        <f>'2 Dane wyjściowe'!M42</f>
        <v>0</v>
      </c>
      <c r="M66" s="445">
        <f>'2 Dane wyjściowe'!N42</f>
        <v>0</v>
      </c>
      <c r="N66" s="445">
        <f>'2 Dane wyjściowe'!O42</f>
        <v>0</v>
      </c>
      <c r="O66" s="445">
        <f>'2 Dane wyjściowe'!P42</f>
        <v>0</v>
      </c>
      <c r="P66" s="445">
        <f>'2 Dane wyjściowe'!Q42</f>
        <v>0</v>
      </c>
      <c r="Q66" s="445">
        <f>'2 Dane wyjściowe'!R42</f>
        <v>0</v>
      </c>
    </row>
    <row r="67" spans="1:17" s="443" customFormat="1" ht="12">
      <c r="A67" s="446" t="s">
        <v>221</v>
      </c>
      <c r="B67" s="445">
        <f>'2 Dane wyjściowe'!C43</f>
        <v>0</v>
      </c>
      <c r="C67" s="445">
        <f>'2 Dane wyjściowe'!D43</f>
        <v>0</v>
      </c>
      <c r="D67" s="445">
        <f>'2 Dane wyjściowe'!E43</f>
        <v>0</v>
      </c>
      <c r="E67" s="445">
        <f>'2 Dane wyjściowe'!F43</f>
        <v>0</v>
      </c>
      <c r="F67" s="445">
        <f>'2 Dane wyjściowe'!G43</f>
        <v>0</v>
      </c>
      <c r="G67" s="445">
        <f>'2 Dane wyjściowe'!H43</f>
        <v>0</v>
      </c>
      <c r="H67" s="445">
        <f>'2 Dane wyjściowe'!I43</f>
        <v>0</v>
      </c>
      <c r="I67" s="445">
        <f>'2 Dane wyjściowe'!J43</f>
        <v>0</v>
      </c>
      <c r="J67" s="445">
        <f>'2 Dane wyjściowe'!K43</f>
        <v>0</v>
      </c>
      <c r="K67" s="445">
        <f>'2 Dane wyjściowe'!L43</f>
        <v>0</v>
      </c>
      <c r="L67" s="445">
        <f>'2 Dane wyjściowe'!M43</f>
        <v>0</v>
      </c>
      <c r="M67" s="445">
        <f>'2 Dane wyjściowe'!N43</f>
        <v>0</v>
      </c>
      <c r="N67" s="445">
        <f>'2 Dane wyjściowe'!O43</f>
        <v>0</v>
      </c>
      <c r="O67" s="445">
        <f>'2 Dane wyjściowe'!P43</f>
        <v>0</v>
      </c>
      <c r="P67" s="445">
        <f>'2 Dane wyjściowe'!Q43</f>
        <v>0</v>
      </c>
      <c r="Q67" s="445">
        <f>'2 Dane wyjściowe'!R43</f>
        <v>0</v>
      </c>
    </row>
    <row r="68" spans="1:17" s="443" customFormat="1" ht="12">
      <c r="A68" s="446" t="s">
        <v>223</v>
      </c>
      <c r="B68" s="445">
        <f>'2 Dane wyjściowe'!C44</f>
        <v>0</v>
      </c>
      <c r="C68" s="445">
        <f>'2 Dane wyjściowe'!D44</f>
        <v>0</v>
      </c>
      <c r="D68" s="445">
        <f>'2 Dane wyjściowe'!E44</f>
        <v>0</v>
      </c>
      <c r="E68" s="445">
        <f>'2 Dane wyjściowe'!F44</f>
        <v>0</v>
      </c>
      <c r="F68" s="445">
        <f>'2 Dane wyjściowe'!G44</f>
        <v>0</v>
      </c>
      <c r="G68" s="445">
        <f>'2 Dane wyjściowe'!H44</f>
        <v>0</v>
      </c>
      <c r="H68" s="445">
        <f>'2 Dane wyjściowe'!I44</f>
        <v>0</v>
      </c>
      <c r="I68" s="445">
        <f>'2 Dane wyjściowe'!J44</f>
        <v>0</v>
      </c>
      <c r="J68" s="445">
        <f>'2 Dane wyjściowe'!K44</f>
        <v>0</v>
      </c>
      <c r="K68" s="445">
        <f>'2 Dane wyjściowe'!L44</f>
        <v>0</v>
      </c>
      <c r="L68" s="445">
        <f>'2 Dane wyjściowe'!M44</f>
        <v>0</v>
      </c>
      <c r="M68" s="445">
        <f>'2 Dane wyjściowe'!N44</f>
        <v>0</v>
      </c>
      <c r="N68" s="445">
        <f>'2 Dane wyjściowe'!O44</f>
        <v>0</v>
      </c>
      <c r="O68" s="445">
        <f>'2 Dane wyjściowe'!P44</f>
        <v>0</v>
      </c>
      <c r="P68" s="445">
        <f>'2 Dane wyjściowe'!Q44</f>
        <v>0</v>
      </c>
      <c r="Q68" s="445">
        <f>'2 Dane wyjściowe'!R44</f>
        <v>0</v>
      </c>
    </row>
    <row r="69" spans="1:17" s="443" customFormat="1" ht="12">
      <c r="A69" s="486" t="s">
        <v>435</v>
      </c>
      <c r="B69" s="447">
        <f>SUM(B62:B68)</f>
        <v>0</v>
      </c>
      <c r="C69" s="447">
        <f t="shared" ref="C69:P69" si="40">SUM(C62:C68)</f>
        <v>7045.7916666666661</v>
      </c>
      <c r="D69" s="447">
        <f t="shared" si="40"/>
        <v>43658.720000000001</v>
      </c>
      <c r="E69" s="447">
        <f t="shared" si="40"/>
        <v>66368.148000000001</v>
      </c>
      <c r="F69" s="447">
        <f t="shared" si="40"/>
        <v>66497.899999999994</v>
      </c>
      <c r="G69" s="447">
        <f t="shared" si="40"/>
        <v>66972.645833333328</v>
      </c>
      <c r="H69" s="447">
        <f t="shared" si="40"/>
        <v>67311.75</v>
      </c>
      <c r="I69" s="447">
        <f t="shared" si="40"/>
        <v>67311.75</v>
      </c>
      <c r="J69" s="447">
        <f t="shared" si="40"/>
        <v>67311.75</v>
      </c>
      <c r="K69" s="447">
        <f t="shared" si="40"/>
        <v>67311.75</v>
      </c>
      <c r="L69" s="447">
        <f t="shared" si="40"/>
        <v>67311.75</v>
      </c>
      <c r="M69" s="447">
        <f t="shared" si="40"/>
        <v>67311.75</v>
      </c>
      <c r="N69" s="447">
        <f t="shared" si="40"/>
        <v>67311.75</v>
      </c>
      <c r="O69" s="447">
        <f t="shared" si="40"/>
        <v>67311.75</v>
      </c>
      <c r="P69" s="447">
        <f t="shared" si="40"/>
        <v>67311.75</v>
      </c>
      <c r="Q69" s="447">
        <f t="shared" ref="Q69" si="41">SUM(Q62:Q68)</f>
        <v>67311.75</v>
      </c>
    </row>
    <row r="70" spans="1:17" s="443" customFormat="1" ht="12"/>
    <row r="71" spans="1:17" s="443" customFormat="1" ht="12">
      <c r="A71" s="464" t="s">
        <v>452</v>
      </c>
      <c r="B71" s="465"/>
      <c r="C71" s="465"/>
      <c r="D71" s="465"/>
      <c r="E71" s="465"/>
      <c r="F71" s="465"/>
      <c r="G71" s="465"/>
      <c r="H71" s="465"/>
    </row>
    <row r="72" spans="1:17" s="443" customFormat="1" ht="12">
      <c r="A72" s="489" t="s">
        <v>28</v>
      </c>
      <c r="B72" s="490">
        <v>2016</v>
      </c>
      <c r="C72" s="490">
        <f t="shared" ref="C72:Q72" si="42">B72+1</f>
        <v>2017</v>
      </c>
      <c r="D72" s="490">
        <f t="shared" si="42"/>
        <v>2018</v>
      </c>
      <c r="E72" s="490">
        <f t="shared" si="42"/>
        <v>2019</v>
      </c>
      <c r="F72" s="490">
        <f t="shared" si="42"/>
        <v>2020</v>
      </c>
      <c r="G72" s="490">
        <f t="shared" si="42"/>
        <v>2021</v>
      </c>
      <c r="H72" s="490">
        <f t="shared" si="42"/>
        <v>2022</v>
      </c>
      <c r="I72" s="490">
        <f t="shared" si="42"/>
        <v>2023</v>
      </c>
      <c r="J72" s="490">
        <f t="shared" si="42"/>
        <v>2024</v>
      </c>
      <c r="K72" s="490">
        <f t="shared" si="42"/>
        <v>2025</v>
      </c>
      <c r="L72" s="490">
        <f t="shared" si="42"/>
        <v>2026</v>
      </c>
      <c r="M72" s="490">
        <f t="shared" si="42"/>
        <v>2027</v>
      </c>
      <c r="N72" s="490">
        <f t="shared" si="42"/>
        <v>2028</v>
      </c>
      <c r="O72" s="490">
        <f t="shared" si="42"/>
        <v>2029</v>
      </c>
      <c r="P72" s="490">
        <f t="shared" si="42"/>
        <v>2030</v>
      </c>
      <c r="Q72" s="490">
        <f t="shared" si="42"/>
        <v>2031</v>
      </c>
    </row>
    <row r="73" spans="1:17" s="443" customFormat="1" ht="12">
      <c r="A73" s="491" t="s">
        <v>7</v>
      </c>
      <c r="B73" s="492">
        <f t="shared" ref="B73:P73" si="43">B74+B80+B79</f>
        <v>75554755</v>
      </c>
      <c r="C73" s="492">
        <f>C74+C80+C79</f>
        <v>76278138.105000004</v>
      </c>
      <c r="D73" s="492">
        <f t="shared" si="43"/>
        <v>80079772.840000018</v>
      </c>
      <c r="E73" s="492">
        <f t="shared" si="43"/>
        <v>82320593.790000007</v>
      </c>
      <c r="F73" s="492">
        <f t="shared" si="43"/>
        <v>84774076.359999985</v>
      </c>
      <c r="G73" s="492">
        <f t="shared" si="43"/>
        <v>87910717.180000007</v>
      </c>
      <c r="H73" s="492">
        <f t="shared" si="43"/>
        <v>87910717.180000007</v>
      </c>
      <c r="I73" s="492">
        <f t="shared" si="43"/>
        <v>87910717.180000007</v>
      </c>
      <c r="J73" s="492">
        <f t="shared" si="43"/>
        <v>87910717.180000007</v>
      </c>
      <c r="K73" s="492">
        <f t="shared" si="43"/>
        <v>87910717.180000007</v>
      </c>
      <c r="L73" s="492">
        <f t="shared" si="43"/>
        <v>87910717.180000007</v>
      </c>
      <c r="M73" s="492">
        <f t="shared" si="43"/>
        <v>87910717.180000007</v>
      </c>
      <c r="N73" s="492">
        <f t="shared" si="43"/>
        <v>87910717.180000007</v>
      </c>
      <c r="O73" s="492">
        <f t="shared" si="43"/>
        <v>87910717.180000007</v>
      </c>
      <c r="P73" s="492">
        <f t="shared" si="43"/>
        <v>87910717.180000007</v>
      </c>
      <c r="Q73" s="492">
        <f t="shared" ref="Q73" si="44">Q74+Q80+Q79</f>
        <v>87910717.180000007</v>
      </c>
    </row>
    <row r="74" spans="1:17" s="443" customFormat="1" ht="12">
      <c r="A74" s="491" t="s">
        <v>8</v>
      </c>
      <c r="B74" s="492">
        <f t="shared" ref="B74:P74" si="45">SUM(B75:B78)</f>
        <v>13814992</v>
      </c>
      <c r="C74" s="492">
        <f>SUM(C75:C78)</f>
        <v>13229148.550000004</v>
      </c>
      <c r="D74" s="492">
        <f t="shared" si="45"/>
        <v>13745085.340000013</v>
      </c>
      <c r="E74" s="492">
        <f t="shared" si="45"/>
        <v>14281143.660000004</v>
      </c>
      <c r="F74" s="492">
        <f t="shared" si="45"/>
        <v>14823827.130000001</v>
      </c>
      <c r="G74" s="492">
        <f t="shared" si="45"/>
        <v>15372308.730000006</v>
      </c>
      <c r="H74" s="492">
        <f t="shared" si="45"/>
        <v>15372308.730000006</v>
      </c>
      <c r="I74" s="492">
        <f t="shared" si="45"/>
        <v>15372308.730000006</v>
      </c>
      <c r="J74" s="492">
        <f t="shared" si="45"/>
        <v>15372308.730000006</v>
      </c>
      <c r="K74" s="492">
        <f t="shared" si="45"/>
        <v>15372308.730000006</v>
      </c>
      <c r="L74" s="492">
        <f t="shared" si="45"/>
        <v>15372308.730000006</v>
      </c>
      <c r="M74" s="492">
        <f t="shared" si="45"/>
        <v>15372308.730000006</v>
      </c>
      <c r="N74" s="492">
        <f t="shared" si="45"/>
        <v>15372308.730000006</v>
      </c>
      <c r="O74" s="492">
        <f t="shared" si="45"/>
        <v>15372308.730000006</v>
      </c>
      <c r="P74" s="492">
        <f t="shared" si="45"/>
        <v>15372308.730000006</v>
      </c>
      <c r="Q74" s="492">
        <f t="shared" ref="Q74" si="46">SUM(Q75:Q78)</f>
        <v>15372308.730000006</v>
      </c>
    </row>
    <row r="75" spans="1:17" s="443" customFormat="1" ht="12">
      <c r="A75" s="493" t="s">
        <v>453</v>
      </c>
      <c r="B75" s="494">
        <f>'6 Trwałość finansowa JST'!C8</f>
        <v>5419540</v>
      </c>
      <c r="C75" s="494">
        <f>'6 Trwałość finansowa JST'!D8</f>
        <v>5630902.0599999996</v>
      </c>
      <c r="D75" s="494">
        <f>'6 Trwałość finansowa JST'!E8</f>
        <v>5850507.2400000002</v>
      </c>
      <c r="E75" s="494">
        <f>'6 Trwałość finansowa JST'!F8</f>
        <v>6078677.0199999996</v>
      </c>
      <c r="F75" s="494">
        <f>'6 Trwałość finansowa JST'!G8</f>
        <v>6309666.75</v>
      </c>
      <c r="G75" s="494">
        <f>'6 Trwałość finansowa JST'!H8</f>
        <v>6543124.4199999999</v>
      </c>
      <c r="H75" s="494">
        <f>'6 Trwałość finansowa JST'!I8</f>
        <v>6543124.4199999999</v>
      </c>
      <c r="I75" s="494">
        <f>'6 Trwałość finansowa JST'!J8</f>
        <v>6543124.4199999999</v>
      </c>
      <c r="J75" s="494">
        <f>'6 Trwałość finansowa JST'!K8</f>
        <v>6543124.4199999999</v>
      </c>
      <c r="K75" s="494">
        <f>'6 Trwałość finansowa JST'!L8</f>
        <v>6543124.4199999999</v>
      </c>
      <c r="L75" s="494">
        <f>'6 Trwałość finansowa JST'!M8</f>
        <v>6543124.4199999999</v>
      </c>
      <c r="M75" s="494">
        <f>'6 Trwałość finansowa JST'!N8</f>
        <v>6543124.4199999999</v>
      </c>
      <c r="N75" s="494">
        <f>'6 Trwałość finansowa JST'!O8</f>
        <v>6543124.4199999999</v>
      </c>
      <c r="O75" s="494">
        <f>'6 Trwałość finansowa JST'!P8</f>
        <v>6543124.4199999999</v>
      </c>
      <c r="P75" s="494">
        <f>'6 Trwałość finansowa JST'!Q8</f>
        <v>6543124.4199999999</v>
      </c>
      <c r="Q75" s="494">
        <f>'6 Trwałość finansowa JST'!R8</f>
        <v>6543124.4199999999</v>
      </c>
    </row>
    <row r="76" spans="1:17" s="443" customFormat="1" ht="12">
      <c r="A76" s="493" t="s">
        <v>454</v>
      </c>
      <c r="B76" s="494">
        <f>'6 Trwałość finansowa JST'!C9</f>
        <v>500</v>
      </c>
      <c r="C76" s="494">
        <f>'6 Trwałość finansowa JST'!D9</f>
        <v>0</v>
      </c>
      <c r="D76" s="494">
        <f>'6 Trwałość finansowa JST'!E9</f>
        <v>0</v>
      </c>
      <c r="E76" s="494">
        <f>'6 Trwałość finansowa JST'!F9</f>
        <v>0</v>
      </c>
      <c r="F76" s="494">
        <f>'6 Trwałość finansowa JST'!G9</f>
        <v>0</v>
      </c>
      <c r="G76" s="494">
        <f>'6 Trwałość finansowa JST'!H9</f>
        <v>0</v>
      </c>
      <c r="H76" s="494">
        <f>'6 Trwałość finansowa JST'!I9</f>
        <v>0</v>
      </c>
      <c r="I76" s="494">
        <f>'6 Trwałość finansowa JST'!J9</f>
        <v>0</v>
      </c>
      <c r="J76" s="494">
        <f>'6 Trwałość finansowa JST'!K9</f>
        <v>0</v>
      </c>
      <c r="K76" s="494">
        <f>'6 Trwałość finansowa JST'!L9</f>
        <v>0</v>
      </c>
      <c r="L76" s="494">
        <f>'6 Trwałość finansowa JST'!M9</f>
        <v>0</v>
      </c>
      <c r="M76" s="494">
        <f>'6 Trwałość finansowa JST'!N9</f>
        <v>0</v>
      </c>
      <c r="N76" s="494">
        <f>'6 Trwałość finansowa JST'!O9</f>
        <v>0</v>
      </c>
      <c r="O76" s="494">
        <f>'6 Trwałość finansowa JST'!P9</f>
        <v>0</v>
      </c>
      <c r="P76" s="494">
        <f>'6 Trwałość finansowa JST'!Q9</f>
        <v>0</v>
      </c>
      <c r="Q76" s="494">
        <f>'6 Trwałość finansowa JST'!R9</f>
        <v>0</v>
      </c>
    </row>
    <row r="77" spans="1:17" s="443" customFormat="1" ht="12">
      <c r="A77" s="493" t="s">
        <v>455</v>
      </c>
      <c r="B77" s="494">
        <f>'6 Trwałość finansowa JST'!C10</f>
        <v>8394952</v>
      </c>
      <c r="C77" s="494">
        <f>'6 Trwałość finansowa JST'!D10</f>
        <v>7598246.4900000058</v>
      </c>
      <c r="D77" s="494">
        <f>'6 Trwałość finansowa JST'!E10</f>
        <v>7894578.1000000127</v>
      </c>
      <c r="E77" s="494">
        <f>'6 Trwałość finansowa JST'!F10</f>
        <v>8202466.6400000043</v>
      </c>
      <c r="F77" s="494">
        <f>'6 Trwałość finansowa JST'!G10</f>
        <v>8514160.3800000008</v>
      </c>
      <c r="G77" s="494">
        <f>'6 Trwałość finansowa JST'!H10</f>
        <v>8829184.3100000061</v>
      </c>
      <c r="H77" s="494">
        <f>'6 Trwałość finansowa JST'!I10</f>
        <v>8829184.3100000061</v>
      </c>
      <c r="I77" s="494">
        <f>'6 Trwałość finansowa JST'!J10</f>
        <v>8829184.3100000061</v>
      </c>
      <c r="J77" s="494">
        <f>'6 Trwałość finansowa JST'!K10</f>
        <v>8829184.3100000061</v>
      </c>
      <c r="K77" s="494">
        <f>'6 Trwałość finansowa JST'!L10</f>
        <v>8829184.3100000061</v>
      </c>
      <c r="L77" s="494">
        <f>'6 Trwałość finansowa JST'!M10</f>
        <v>8829184.3100000061</v>
      </c>
      <c r="M77" s="494">
        <f>'6 Trwałość finansowa JST'!N10</f>
        <v>8829184.3100000061</v>
      </c>
      <c r="N77" s="494">
        <f>'6 Trwałość finansowa JST'!O10</f>
        <v>8829184.3100000061</v>
      </c>
      <c r="O77" s="494">
        <f>'6 Trwałość finansowa JST'!P10</f>
        <v>8829184.3100000061</v>
      </c>
      <c r="P77" s="494">
        <f>'6 Trwałość finansowa JST'!Q10</f>
        <v>8829184.3100000061</v>
      </c>
      <c r="Q77" s="494">
        <f>'6 Trwałość finansowa JST'!R10</f>
        <v>8829184.3100000061</v>
      </c>
    </row>
    <row r="78" spans="1:17" s="443" customFormat="1" ht="12">
      <c r="A78" s="495" t="s">
        <v>377</v>
      </c>
      <c r="B78" s="494">
        <f>'6 Trwałość finansowa JST'!C11</f>
        <v>0</v>
      </c>
      <c r="C78" s="494">
        <f>'6 Trwałość finansowa JST'!D11</f>
        <v>0</v>
      </c>
      <c r="D78" s="494">
        <f>'6 Trwałość finansowa JST'!E11</f>
        <v>0</v>
      </c>
      <c r="E78" s="494">
        <f>'6 Trwałość finansowa JST'!F11</f>
        <v>0</v>
      </c>
      <c r="F78" s="494">
        <f>'6 Trwałość finansowa JST'!G11</f>
        <v>0</v>
      </c>
      <c r="G78" s="494">
        <f>'6 Trwałość finansowa JST'!H11</f>
        <v>0</v>
      </c>
      <c r="H78" s="494">
        <f>'6 Trwałość finansowa JST'!I11</f>
        <v>0</v>
      </c>
      <c r="I78" s="494">
        <f>'6 Trwałość finansowa JST'!J11</f>
        <v>0</v>
      </c>
      <c r="J78" s="494">
        <f>'6 Trwałość finansowa JST'!K11</f>
        <v>0</v>
      </c>
      <c r="K78" s="494">
        <f>'6 Trwałość finansowa JST'!L11</f>
        <v>0</v>
      </c>
      <c r="L78" s="494">
        <f>'6 Trwałość finansowa JST'!M11</f>
        <v>0</v>
      </c>
      <c r="M78" s="494">
        <f>'6 Trwałość finansowa JST'!N11</f>
        <v>0</v>
      </c>
      <c r="N78" s="494">
        <f>'6 Trwałość finansowa JST'!O11</f>
        <v>0</v>
      </c>
      <c r="O78" s="494">
        <f>'6 Trwałość finansowa JST'!P11</f>
        <v>0</v>
      </c>
      <c r="P78" s="494">
        <f>'6 Trwałość finansowa JST'!Q11</f>
        <v>0</v>
      </c>
      <c r="Q78" s="494">
        <f>'6 Trwałość finansowa JST'!R11</f>
        <v>0</v>
      </c>
    </row>
    <row r="79" spans="1:17" s="443" customFormat="1" ht="24">
      <c r="A79" s="491" t="s">
        <v>456</v>
      </c>
      <c r="B79" s="494">
        <f>'6 Trwałość finansowa JST'!C12</f>
        <v>14024168</v>
      </c>
      <c r="C79" s="494">
        <f>'6 Trwałość finansowa JST'!D12</f>
        <v>14571110.550000001</v>
      </c>
      <c r="D79" s="494">
        <f>'6 Trwałość finansowa JST'!E12</f>
        <v>15139383.860000001</v>
      </c>
      <c r="E79" s="494">
        <f>'6 Trwałość finansowa JST'!F12</f>
        <v>15729819.84</v>
      </c>
      <c r="F79" s="494">
        <f>'6 Trwałość finansowa JST'!G12</f>
        <v>16327552.99</v>
      </c>
      <c r="G79" s="494">
        <f>'6 Trwałość finansowa JST'!H12</f>
        <v>16931672.449999999</v>
      </c>
      <c r="H79" s="494">
        <f>'6 Trwałość finansowa JST'!I12</f>
        <v>16931672.449999999</v>
      </c>
      <c r="I79" s="494">
        <f>'6 Trwałość finansowa JST'!J12</f>
        <v>16931672.449999999</v>
      </c>
      <c r="J79" s="494">
        <f>'6 Trwałość finansowa JST'!K12</f>
        <v>16931672.449999999</v>
      </c>
      <c r="K79" s="494">
        <f>'6 Trwałość finansowa JST'!L12</f>
        <v>16931672.449999999</v>
      </c>
      <c r="L79" s="494">
        <f>'6 Trwałość finansowa JST'!M12</f>
        <v>16931672.449999999</v>
      </c>
      <c r="M79" s="494">
        <f>'6 Trwałość finansowa JST'!N12</f>
        <v>16931672.449999999</v>
      </c>
      <c r="N79" s="494">
        <f>'6 Trwałość finansowa JST'!O12</f>
        <v>16931672.449999999</v>
      </c>
      <c r="O79" s="494">
        <f>'6 Trwałość finansowa JST'!P12</f>
        <v>16931672.449999999</v>
      </c>
      <c r="P79" s="494">
        <f>'6 Trwałość finansowa JST'!Q12</f>
        <v>16931672.449999999</v>
      </c>
      <c r="Q79" s="494">
        <f>'6 Trwałość finansowa JST'!R12</f>
        <v>16931672.449999999</v>
      </c>
    </row>
    <row r="80" spans="1:17" s="443" customFormat="1" ht="12">
      <c r="A80" s="491" t="s">
        <v>9</v>
      </c>
      <c r="B80" s="492">
        <f t="shared" ref="B80:P80" si="47">SUM(B81:B83)</f>
        <v>47715595</v>
      </c>
      <c r="C80" s="492">
        <f t="shared" si="47"/>
        <v>48477879.004999995</v>
      </c>
      <c r="D80" s="492">
        <f t="shared" si="47"/>
        <v>51195303.640000001</v>
      </c>
      <c r="E80" s="492">
        <f t="shared" si="47"/>
        <v>52309630.290000007</v>
      </c>
      <c r="F80" s="492">
        <f t="shared" si="47"/>
        <v>53622696.239999995</v>
      </c>
      <c r="G80" s="492">
        <f t="shared" si="47"/>
        <v>55606736</v>
      </c>
      <c r="H80" s="492">
        <f t="shared" si="47"/>
        <v>55606736</v>
      </c>
      <c r="I80" s="492">
        <f t="shared" si="47"/>
        <v>55606736</v>
      </c>
      <c r="J80" s="492">
        <f t="shared" si="47"/>
        <v>55606736</v>
      </c>
      <c r="K80" s="492">
        <f t="shared" si="47"/>
        <v>55606736</v>
      </c>
      <c r="L80" s="492">
        <f t="shared" si="47"/>
        <v>55606736</v>
      </c>
      <c r="M80" s="492">
        <f t="shared" si="47"/>
        <v>55606736</v>
      </c>
      <c r="N80" s="492">
        <f t="shared" si="47"/>
        <v>55606736</v>
      </c>
      <c r="O80" s="492">
        <f t="shared" si="47"/>
        <v>55606736</v>
      </c>
      <c r="P80" s="492">
        <f t="shared" si="47"/>
        <v>55606736</v>
      </c>
      <c r="Q80" s="492">
        <f t="shared" ref="Q80" si="48">SUM(Q81:Q83)</f>
        <v>55606736</v>
      </c>
    </row>
    <row r="81" spans="1:17" s="443" customFormat="1" ht="12">
      <c r="A81" s="493" t="s">
        <v>457</v>
      </c>
      <c r="B81" s="494">
        <f>'6 Trwałość finansowa JST'!C14</f>
        <v>34549046</v>
      </c>
      <c r="C81" s="494">
        <f>'6 Trwałość finansowa JST'!D14</f>
        <v>35896458.789999999</v>
      </c>
      <c r="D81" s="494">
        <f>'6 Trwałość finansowa JST'!E14</f>
        <v>37296420.689999998</v>
      </c>
      <c r="E81" s="494">
        <f>'6 Trwałość finansowa JST'!F14</f>
        <v>38750981.090000004</v>
      </c>
      <c r="F81" s="494">
        <f>'6 Trwałość finansowa JST'!G14</f>
        <v>40223518.369999997</v>
      </c>
      <c r="G81" s="494">
        <f>'6 Trwałość finansowa JST'!H14</f>
        <v>41711788.549999997</v>
      </c>
      <c r="H81" s="494">
        <f>'6 Trwałość finansowa JST'!I14</f>
        <v>41711788.549999997</v>
      </c>
      <c r="I81" s="494">
        <f>'6 Trwałość finansowa JST'!J14</f>
        <v>41711788.549999997</v>
      </c>
      <c r="J81" s="494">
        <f>'6 Trwałość finansowa JST'!K14</f>
        <v>41711788.549999997</v>
      </c>
      <c r="K81" s="494">
        <f>'6 Trwałość finansowa JST'!L14</f>
        <v>41711788.549999997</v>
      </c>
      <c r="L81" s="494">
        <f>'6 Trwałość finansowa JST'!M14</f>
        <v>41711788.549999997</v>
      </c>
      <c r="M81" s="494">
        <f>'6 Trwałość finansowa JST'!N14</f>
        <v>41711788.549999997</v>
      </c>
      <c r="N81" s="494">
        <f>'6 Trwałość finansowa JST'!O14</f>
        <v>41711788.549999997</v>
      </c>
      <c r="O81" s="494">
        <f>'6 Trwałość finansowa JST'!P14</f>
        <v>41711788.549999997</v>
      </c>
      <c r="P81" s="494">
        <f>'6 Trwałość finansowa JST'!Q14</f>
        <v>41711788.549999997</v>
      </c>
      <c r="Q81" s="494">
        <f>'6 Trwałość finansowa JST'!R14</f>
        <v>41711788.549999997</v>
      </c>
    </row>
    <row r="82" spans="1:17" s="443" customFormat="1" ht="12">
      <c r="A82" s="493" t="s">
        <v>458</v>
      </c>
      <c r="B82" s="494">
        <f>'6 Trwałość finansowa JST'!C15</f>
        <v>11508909</v>
      </c>
      <c r="C82" s="494">
        <f>'6 Trwałość finansowa JST'!D15</f>
        <v>11957756.449999999</v>
      </c>
      <c r="D82" s="494">
        <f>'6 Trwałość finansowa JST'!E15</f>
        <v>12424108.949999999</v>
      </c>
      <c r="E82" s="494">
        <f>'6 Trwałość finansowa JST'!F15</f>
        <v>12908649.199999999</v>
      </c>
      <c r="F82" s="494">
        <f>'6 Trwałość finansowa JST'!G15</f>
        <v>13399177.869999999</v>
      </c>
      <c r="G82" s="494">
        <f>'6 Trwałość finansowa JST'!H15</f>
        <v>13894947.449999999</v>
      </c>
      <c r="H82" s="494">
        <f>'6 Trwałość finansowa JST'!I15</f>
        <v>13894947.449999999</v>
      </c>
      <c r="I82" s="494">
        <f>'6 Trwałość finansowa JST'!J15</f>
        <v>13894947.449999999</v>
      </c>
      <c r="J82" s="494">
        <f>'6 Trwałość finansowa JST'!K15</f>
        <v>13894947.449999999</v>
      </c>
      <c r="K82" s="494">
        <f>'6 Trwałość finansowa JST'!L15</f>
        <v>13894947.449999999</v>
      </c>
      <c r="L82" s="494">
        <f>'6 Trwałość finansowa JST'!M15</f>
        <v>13894947.449999999</v>
      </c>
      <c r="M82" s="494">
        <f>'6 Trwałość finansowa JST'!N15</f>
        <v>13894947.449999999</v>
      </c>
      <c r="N82" s="494">
        <f>'6 Trwałość finansowa JST'!O15</f>
        <v>13894947.449999999</v>
      </c>
      <c r="O82" s="494">
        <f>'6 Trwałość finansowa JST'!P15</f>
        <v>13894947.449999999</v>
      </c>
      <c r="P82" s="494">
        <f>'6 Trwałość finansowa JST'!Q15</f>
        <v>13894947.449999999</v>
      </c>
      <c r="Q82" s="494">
        <f>'6 Trwałość finansowa JST'!R15</f>
        <v>13894947.449999999</v>
      </c>
    </row>
    <row r="83" spans="1:17" s="443" customFormat="1" ht="12">
      <c r="A83" s="493" t="s">
        <v>459</v>
      </c>
      <c r="B83" s="494">
        <f>'6 Trwałość finansowa JST'!C16</f>
        <v>1657640</v>
      </c>
      <c r="C83" s="494">
        <f>'6 Trwałość finansowa JST'!D16</f>
        <v>623663.7649999999</v>
      </c>
      <c r="D83" s="494">
        <f>'6 Trwałość finansowa JST'!E16</f>
        <v>1474774</v>
      </c>
      <c r="E83" s="494">
        <f>'6 Trwałość finansowa JST'!F16</f>
        <v>650000</v>
      </c>
      <c r="F83" s="494">
        <f>'6 Trwałość finansowa JST'!G16</f>
        <v>0</v>
      </c>
      <c r="G83" s="494">
        <f>'6 Trwałość finansowa JST'!H16</f>
        <v>0</v>
      </c>
      <c r="H83" s="494">
        <f>'6 Trwałość finansowa JST'!I16</f>
        <v>0</v>
      </c>
      <c r="I83" s="494">
        <f>'6 Trwałość finansowa JST'!J16</f>
        <v>0</v>
      </c>
      <c r="J83" s="494">
        <f>'6 Trwałość finansowa JST'!K16</f>
        <v>0</v>
      </c>
      <c r="K83" s="494">
        <f>'6 Trwałość finansowa JST'!L16</f>
        <v>0</v>
      </c>
      <c r="L83" s="494">
        <f>'6 Trwałość finansowa JST'!M16</f>
        <v>0</v>
      </c>
      <c r="M83" s="494">
        <f>'6 Trwałość finansowa JST'!N16</f>
        <v>0</v>
      </c>
      <c r="N83" s="494">
        <f>'6 Trwałość finansowa JST'!O16</f>
        <v>0</v>
      </c>
      <c r="O83" s="494">
        <f>'6 Trwałość finansowa JST'!P16</f>
        <v>0</v>
      </c>
      <c r="P83" s="494">
        <f>'6 Trwałość finansowa JST'!Q16</f>
        <v>0</v>
      </c>
      <c r="Q83" s="494">
        <f>'6 Trwałość finansowa JST'!R16</f>
        <v>0</v>
      </c>
    </row>
    <row r="84" spans="1:17" s="443" customFormat="1" ht="12">
      <c r="A84" s="495" t="s">
        <v>16</v>
      </c>
      <c r="B84" s="494">
        <f>'6 Trwałość finansowa JST'!C17</f>
        <v>0</v>
      </c>
      <c r="C84" s="494">
        <f>'6 Trwałość finansowa JST'!D17</f>
        <v>473663.76499999996</v>
      </c>
      <c r="D84" s="494">
        <f>'6 Trwałość finansowa JST'!E17</f>
        <v>1074774</v>
      </c>
      <c r="E84" s="494">
        <f>'6 Trwałość finansowa JST'!F17</f>
        <v>0</v>
      </c>
      <c r="F84" s="494">
        <f>'6 Trwałość finansowa JST'!G17</f>
        <v>0</v>
      </c>
      <c r="G84" s="494">
        <f>'6 Trwałość finansowa JST'!H17</f>
        <v>0</v>
      </c>
      <c r="H84" s="494">
        <f>'6 Trwałość finansowa JST'!I17</f>
        <v>0</v>
      </c>
      <c r="I84" s="494">
        <f>'6 Trwałość finansowa JST'!J17</f>
        <v>0</v>
      </c>
      <c r="J84" s="494">
        <f>'6 Trwałość finansowa JST'!K17</f>
        <v>0</v>
      </c>
      <c r="K84" s="494">
        <f>'6 Trwałość finansowa JST'!L17</f>
        <v>0</v>
      </c>
      <c r="L84" s="494">
        <f>'6 Trwałość finansowa JST'!M17</f>
        <v>0</v>
      </c>
      <c r="M84" s="494">
        <f>'6 Trwałość finansowa JST'!N17</f>
        <v>0</v>
      </c>
      <c r="N84" s="494">
        <f>'6 Trwałość finansowa JST'!O17</f>
        <v>0</v>
      </c>
      <c r="O84" s="494">
        <f>'6 Trwałość finansowa JST'!P17</f>
        <v>0</v>
      </c>
      <c r="P84" s="494">
        <f>'6 Trwałość finansowa JST'!Q17</f>
        <v>0</v>
      </c>
      <c r="Q84" s="494">
        <f>'6 Trwałość finansowa JST'!R17</f>
        <v>0</v>
      </c>
    </row>
    <row r="85" spans="1:17" s="443" customFormat="1" ht="12">
      <c r="A85" s="491" t="s">
        <v>460</v>
      </c>
      <c r="B85" s="492">
        <f t="shared" ref="B85:P85" si="49">B86+B88</f>
        <v>68974419</v>
      </c>
      <c r="C85" s="492">
        <f>C86+C88</f>
        <v>70132681.989999995</v>
      </c>
      <c r="D85" s="492">
        <f t="shared" si="49"/>
        <v>71994093.390000001</v>
      </c>
      <c r="E85" s="492">
        <f t="shared" si="49"/>
        <v>73888011.980000004</v>
      </c>
      <c r="F85" s="492">
        <f t="shared" si="49"/>
        <v>75822540.230000004</v>
      </c>
      <c r="G85" s="492">
        <f t="shared" si="49"/>
        <v>77733286.230000004</v>
      </c>
      <c r="H85" s="492">
        <f t="shared" si="49"/>
        <v>78024886.230000004</v>
      </c>
      <c r="I85" s="492">
        <f t="shared" si="49"/>
        <v>78024886.230000004</v>
      </c>
      <c r="J85" s="492">
        <f t="shared" si="49"/>
        <v>78024886.230000004</v>
      </c>
      <c r="K85" s="492">
        <f t="shared" si="49"/>
        <v>78024886.230000004</v>
      </c>
      <c r="L85" s="492">
        <f t="shared" si="49"/>
        <v>78024886.230000004</v>
      </c>
      <c r="M85" s="492">
        <f t="shared" si="49"/>
        <v>78024886.230000004</v>
      </c>
      <c r="N85" s="492">
        <f t="shared" si="49"/>
        <v>78024886.230000004</v>
      </c>
      <c r="O85" s="492">
        <f t="shared" si="49"/>
        <v>78024886.230000004</v>
      </c>
      <c r="P85" s="492">
        <f t="shared" si="49"/>
        <v>78024886.230000004</v>
      </c>
      <c r="Q85" s="492">
        <f t="shared" ref="Q85" si="50">Q86+Q88</f>
        <v>78024886.230000004</v>
      </c>
    </row>
    <row r="86" spans="1:17" s="443" customFormat="1" ht="12">
      <c r="A86" s="493" t="s">
        <v>461</v>
      </c>
      <c r="B86" s="494">
        <f>'6 Trwałość finansowa JST'!C19</f>
        <v>22931249</v>
      </c>
      <c r="C86" s="494">
        <f>'6 Trwałość finansowa JST'!D19</f>
        <v>23260734.929999992</v>
      </c>
      <c r="D86" s="494">
        <f>'6 Trwałość finansowa JST'!E19</f>
        <v>23950347.649999999</v>
      </c>
      <c r="E86" s="494">
        <f>'6 Trwałość finansowa JST'!F19</f>
        <v>24643172.600000001</v>
      </c>
      <c r="F86" s="494">
        <f>'6 Trwałość finansowa JST'!G19</f>
        <v>25346579.870000005</v>
      </c>
      <c r="G86" s="494">
        <f>'6 Trwałość finansowa JST'!H19</f>
        <v>25995426.860000007</v>
      </c>
      <c r="H86" s="494">
        <f>'6 Trwałość finansowa JST'!I19</f>
        <v>26287026.860000007</v>
      </c>
      <c r="I86" s="494">
        <f>'6 Trwałość finansowa JST'!J19</f>
        <v>26287026.860000007</v>
      </c>
      <c r="J86" s="494">
        <f>'6 Trwałość finansowa JST'!K19</f>
        <v>26287026.860000007</v>
      </c>
      <c r="K86" s="494">
        <f>'6 Trwałość finansowa JST'!L19</f>
        <v>26287026.860000007</v>
      </c>
      <c r="L86" s="494">
        <f>'6 Trwałość finansowa JST'!M19</f>
        <v>26287026.860000007</v>
      </c>
      <c r="M86" s="494">
        <f>'6 Trwałość finansowa JST'!N19</f>
        <v>26287026.860000007</v>
      </c>
      <c r="N86" s="494">
        <f>'6 Trwałość finansowa JST'!O19</f>
        <v>26287026.860000007</v>
      </c>
      <c r="O86" s="494">
        <f>'6 Trwałość finansowa JST'!P19</f>
        <v>26287026.860000007</v>
      </c>
      <c r="P86" s="494">
        <f>'6 Trwałość finansowa JST'!Q19</f>
        <v>26287026.860000007</v>
      </c>
      <c r="Q86" s="494">
        <f>'6 Trwałość finansowa JST'!R19</f>
        <v>26287026.860000007</v>
      </c>
    </row>
    <row r="87" spans="1:17" s="443" customFormat="1" ht="12">
      <c r="A87" s="495" t="s">
        <v>99</v>
      </c>
      <c r="B87" s="494">
        <f>'6 Trwałość finansowa JST'!C20</f>
        <v>0</v>
      </c>
      <c r="C87" s="494">
        <f>'6 Trwałość finansowa JST'!D20</f>
        <v>6941.6666666666661</v>
      </c>
      <c r="D87" s="494">
        <f>'6 Trwałość finansowa JST'!E20</f>
        <v>42802.666666666672</v>
      </c>
      <c r="E87" s="494">
        <f>'6 Trwałość finansowa JST'!F20</f>
        <v>64876</v>
      </c>
      <c r="F87" s="494">
        <f>'6 Trwałość finansowa JST'!G20</f>
        <v>64876</v>
      </c>
      <c r="G87" s="494">
        <f>'6 Trwałość finansowa JST'!H20</f>
        <v>65339.166666666664</v>
      </c>
      <c r="H87" s="494">
        <f>'6 Trwałość finansowa JST'!I20</f>
        <v>65670</v>
      </c>
      <c r="I87" s="494">
        <f>'6 Trwałość finansowa JST'!J20</f>
        <v>65670</v>
      </c>
      <c r="J87" s="494">
        <f>'6 Trwałość finansowa JST'!K20</f>
        <v>65670</v>
      </c>
      <c r="K87" s="494">
        <f>'6 Trwałość finansowa JST'!L20</f>
        <v>65670</v>
      </c>
      <c r="L87" s="494">
        <f>'6 Trwałość finansowa JST'!M20</f>
        <v>65670</v>
      </c>
      <c r="M87" s="494">
        <f>'6 Trwałość finansowa JST'!N20</f>
        <v>65670</v>
      </c>
      <c r="N87" s="494">
        <f>'6 Trwałość finansowa JST'!O20</f>
        <v>65670</v>
      </c>
      <c r="O87" s="494">
        <f>'6 Trwałość finansowa JST'!P20</f>
        <v>65670</v>
      </c>
      <c r="P87" s="494">
        <f>'6 Trwałość finansowa JST'!Q20</f>
        <v>65670</v>
      </c>
      <c r="Q87" s="494">
        <f>'6 Trwałość finansowa JST'!R20</f>
        <v>65670</v>
      </c>
    </row>
    <row r="88" spans="1:17" s="443" customFormat="1" ht="12">
      <c r="A88" s="493" t="s">
        <v>462</v>
      </c>
      <c r="B88" s="494">
        <f>'6 Trwałość finansowa JST'!C21</f>
        <v>46043170</v>
      </c>
      <c r="C88" s="494">
        <f>'6 Trwałość finansowa JST'!D21</f>
        <v>46871947.060000002</v>
      </c>
      <c r="D88" s="494">
        <f>'6 Trwałość finansowa JST'!E21</f>
        <v>48043745.740000002</v>
      </c>
      <c r="E88" s="494">
        <f>'6 Trwałość finansowa JST'!F21</f>
        <v>49244839.380000003</v>
      </c>
      <c r="F88" s="494">
        <f>'6 Trwałość finansowa JST'!G21</f>
        <v>50475960.359999999</v>
      </c>
      <c r="G88" s="494">
        <f>'6 Trwałość finansowa JST'!H21</f>
        <v>51737859.369999997</v>
      </c>
      <c r="H88" s="494">
        <f>'6 Trwałość finansowa JST'!I21</f>
        <v>51737859.369999997</v>
      </c>
      <c r="I88" s="494">
        <f>'6 Trwałość finansowa JST'!J21</f>
        <v>51737859.369999997</v>
      </c>
      <c r="J88" s="494">
        <f>'6 Trwałość finansowa JST'!K21</f>
        <v>51737859.369999997</v>
      </c>
      <c r="K88" s="494">
        <f>'6 Trwałość finansowa JST'!L21</f>
        <v>51737859.369999997</v>
      </c>
      <c r="L88" s="494">
        <f>'6 Trwałość finansowa JST'!M21</f>
        <v>51737859.369999997</v>
      </c>
      <c r="M88" s="494">
        <f>'6 Trwałość finansowa JST'!N21</f>
        <v>51737859.369999997</v>
      </c>
      <c r="N88" s="494">
        <f>'6 Trwałość finansowa JST'!O21</f>
        <v>51737859.369999997</v>
      </c>
      <c r="O88" s="494">
        <f>'6 Trwałość finansowa JST'!P21</f>
        <v>51737859.369999997</v>
      </c>
      <c r="P88" s="494">
        <f>'6 Trwałość finansowa JST'!Q21</f>
        <v>51737859.369999997</v>
      </c>
      <c r="Q88" s="494">
        <f>'6 Trwałość finansowa JST'!R21</f>
        <v>51737859.369999997</v>
      </c>
    </row>
    <row r="89" spans="1:17" s="443" customFormat="1" ht="12">
      <c r="A89" s="495" t="s">
        <v>99</v>
      </c>
      <c r="B89" s="494">
        <f>'6 Trwałość finansowa JST'!C22</f>
        <v>0</v>
      </c>
      <c r="C89" s="494">
        <f>'6 Trwałość finansowa JST'!D22</f>
        <v>0</v>
      </c>
      <c r="D89" s="494">
        <f>'6 Trwałość finansowa JST'!E22</f>
        <v>0</v>
      </c>
      <c r="E89" s="494">
        <f>'6 Trwałość finansowa JST'!F22</f>
        <v>0</v>
      </c>
      <c r="F89" s="494">
        <f>'6 Trwałość finansowa JST'!G22</f>
        <v>0</v>
      </c>
      <c r="G89" s="494">
        <f>'6 Trwałość finansowa JST'!H22</f>
        <v>0</v>
      </c>
      <c r="H89" s="494">
        <f>'6 Trwałość finansowa JST'!I22</f>
        <v>0</v>
      </c>
      <c r="I89" s="494">
        <f>'6 Trwałość finansowa JST'!J22</f>
        <v>0</v>
      </c>
      <c r="J89" s="494">
        <f>'6 Trwałość finansowa JST'!K22</f>
        <v>0</v>
      </c>
      <c r="K89" s="494">
        <f>'6 Trwałość finansowa JST'!L22</f>
        <v>0</v>
      </c>
      <c r="L89" s="494">
        <f>'6 Trwałość finansowa JST'!M22</f>
        <v>0</v>
      </c>
      <c r="M89" s="494">
        <f>'6 Trwałość finansowa JST'!N22</f>
        <v>0</v>
      </c>
      <c r="N89" s="494">
        <f>'6 Trwałość finansowa JST'!O22</f>
        <v>0</v>
      </c>
      <c r="O89" s="494">
        <f>'6 Trwałość finansowa JST'!P22</f>
        <v>0</v>
      </c>
      <c r="P89" s="494">
        <f>'6 Trwałość finansowa JST'!Q22</f>
        <v>0</v>
      </c>
      <c r="Q89" s="494">
        <f>'6 Trwałość finansowa JST'!R22</f>
        <v>0</v>
      </c>
    </row>
    <row r="90" spans="1:17" s="443" customFormat="1" ht="12">
      <c r="A90" s="496" t="s">
        <v>10</v>
      </c>
      <c r="B90" s="497">
        <f t="shared" ref="B90:P90" si="51">B73-B85</f>
        <v>6580336</v>
      </c>
      <c r="C90" s="497">
        <f t="shared" si="51"/>
        <v>6145456.1150000095</v>
      </c>
      <c r="D90" s="497">
        <f t="shared" si="51"/>
        <v>8085679.4500000179</v>
      </c>
      <c r="E90" s="497">
        <f t="shared" si="51"/>
        <v>8432581.8100000024</v>
      </c>
      <c r="F90" s="497">
        <f t="shared" si="51"/>
        <v>8951536.1299999803</v>
      </c>
      <c r="G90" s="497">
        <f t="shared" si="51"/>
        <v>10177430.950000003</v>
      </c>
      <c r="H90" s="497">
        <f t="shared" si="51"/>
        <v>9885830.950000003</v>
      </c>
      <c r="I90" s="497">
        <f t="shared" si="51"/>
        <v>9885830.950000003</v>
      </c>
      <c r="J90" s="497">
        <f t="shared" si="51"/>
        <v>9885830.950000003</v>
      </c>
      <c r="K90" s="497">
        <f t="shared" si="51"/>
        <v>9885830.950000003</v>
      </c>
      <c r="L90" s="497">
        <f t="shared" si="51"/>
        <v>9885830.950000003</v>
      </c>
      <c r="M90" s="497">
        <f t="shared" si="51"/>
        <v>9885830.950000003</v>
      </c>
      <c r="N90" s="497">
        <f t="shared" si="51"/>
        <v>9885830.950000003</v>
      </c>
      <c r="O90" s="497">
        <f t="shared" si="51"/>
        <v>9885830.950000003</v>
      </c>
      <c r="P90" s="497">
        <f t="shared" si="51"/>
        <v>9885830.950000003</v>
      </c>
      <c r="Q90" s="497">
        <f t="shared" ref="Q90" si="52">Q73-Q85</f>
        <v>9885830.950000003</v>
      </c>
    </row>
    <row r="91" spans="1:17" s="443" customFormat="1" ht="12">
      <c r="A91" s="491" t="s">
        <v>17</v>
      </c>
      <c r="B91" s="492">
        <f t="shared" ref="B91:P91" si="53">SUM(B92:B94)</f>
        <v>2776000</v>
      </c>
      <c r="C91" s="492">
        <f t="shared" si="53"/>
        <v>2904014</v>
      </c>
      <c r="D91" s="492">
        <f t="shared" si="53"/>
        <v>2849770</v>
      </c>
      <c r="E91" s="492">
        <f t="shared" si="53"/>
        <v>3247198</v>
      </c>
      <c r="F91" s="492">
        <f t="shared" si="53"/>
        <v>2099300</v>
      </c>
      <c r="G91" s="492">
        <f t="shared" si="53"/>
        <v>491600</v>
      </c>
      <c r="H91" s="492">
        <f t="shared" si="53"/>
        <v>0</v>
      </c>
      <c r="I91" s="492">
        <f t="shared" si="53"/>
        <v>0</v>
      </c>
      <c r="J91" s="492">
        <f t="shared" si="53"/>
        <v>0</v>
      </c>
      <c r="K91" s="492">
        <f t="shared" si="53"/>
        <v>0</v>
      </c>
      <c r="L91" s="492">
        <f t="shared" si="53"/>
        <v>0</v>
      </c>
      <c r="M91" s="492">
        <f t="shared" si="53"/>
        <v>0</v>
      </c>
      <c r="N91" s="492">
        <f t="shared" si="53"/>
        <v>0</v>
      </c>
      <c r="O91" s="492">
        <f t="shared" si="53"/>
        <v>0</v>
      </c>
      <c r="P91" s="492">
        <f t="shared" si="53"/>
        <v>0</v>
      </c>
      <c r="Q91" s="492">
        <f t="shared" ref="Q91" si="54">SUM(Q92:Q94)</f>
        <v>0</v>
      </c>
    </row>
    <row r="92" spans="1:17" s="443" customFormat="1" ht="12">
      <c r="A92" s="493" t="s">
        <v>463</v>
      </c>
      <c r="B92" s="494">
        <f>'6 Trwałość finansowa JST'!C25</f>
        <v>2202000</v>
      </c>
      <c r="C92" s="494">
        <f>'6 Trwałość finansowa JST'!D25</f>
        <v>2350000</v>
      </c>
      <c r="D92" s="494">
        <f>'6 Trwałość finansowa JST'!E25</f>
        <v>2390000</v>
      </c>
      <c r="E92" s="494">
        <f>'6 Trwałość finansowa JST'!F25</f>
        <v>2870000</v>
      </c>
      <c r="F92" s="494">
        <f>'6 Trwałość finansowa JST'!G25</f>
        <v>1800000</v>
      </c>
      <c r="G92" s="494">
        <f>'6 Trwałość finansowa JST'!H25</f>
        <v>200000</v>
      </c>
      <c r="H92" s="494">
        <f>'6 Trwałość finansowa JST'!I25</f>
        <v>0</v>
      </c>
      <c r="I92" s="494">
        <f>'6 Trwałość finansowa JST'!J25</f>
        <v>0</v>
      </c>
      <c r="J92" s="494">
        <f>'6 Trwałość finansowa JST'!K25</f>
        <v>0</v>
      </c>
      <c r="K92" s="494">
        <f>'6 Trwałość finansowa JST'!L25</f>
        <v>0</v>
      </c>
      <c r="L92" s="494">
        <f>'6 Trwałość finansowa JST'!M25</f>
        <v>0</v>
      </c>
      <c r="M92" s="494">
        <f>'6 Trwałość finansowa JST'!N25</f>
        <v>0</v>
      </c>
      <c r="N92" s="494">
        <f>'6 Trwałość finansowa JST'!O25</f>
        <v>0</v>
      </c>
      <c r="O92" s="494">
        <f>'6 Trwałość finansowa JST'!P25</f>
        <v>0</v>
      </c>
      <c r="P92" s="494">
        <f>'6 Trwałość finansowa JST'!Q25</f>
        <v>0</v>
      </c>
      <c r="Q92" s="494">
        <f>'6 Trwałość finansowa JST'!R25</f>
        <v>0</v>
      </c>
    </row>
    <row r="93" spans="1:17" s="443" customFormat="1" ht="12">
      <c r="A93" s="493" t="s">
        <v>464</v>
      </c>
      <c r="B93" s="494">
        <f>'6 Trwałość finansowa JST'!C26</f>
        <v>294000</v>
      </c>
      <c r="C93" s="494">
        <f>'6 Trwałość finansowa JST'!D26</f>
        <v>286014</v>
      </c>
      <c r="D93" s="494">
        <f>'6 Trwałość finansowa JST'!E26</f>
        <v>199970</v>
      </c>
      <c r="E93" s="494">
        <f>'6 Trwałość finansowa JST'!F26</f>
        <v>125198</v>
      </c>
      <c r="F93" s="494">
        <f>'6 Trwałość finansowa JST'!G26</f>
        <v>55000</v>
      </c>
      <c r="G93" s="494">
        <f>'6 Trwałość finansowa JST'!H26</f>
        <v>55000</v>
      </c>
      <c r="H93" s="494">
        <f>'6 Trwałość finansowa JST'!I26</f>
        <v>0</v>
      </c>
      <c r="I93" s="494">
        <f>'6 Trwałość finansowa JST'!J26</f>
        <v>0</v>
      </c>
      <c r="J93" s="494">
        <f>'6 Trwałość finansowa JST'!K26</f>
        <v>0</v>
      </c>
      <c r="K93" s="494">
        <f>'6 Trwałość finansowa JST'!L26</f>
        <v>0</v>
      </c>
      <c r="L93" s="494">
        <f>'6 Trwałość finansowa JST'!M26</f>
        <v>0</v>
      </c>
      <c r="M93" s="494">
        <f>'6 Trwałość finansowa JST'!N26</f>
        <v>0</v>
      </c>
      <c r="N93" s="494">
        <f>'6 Trwałość finansowa JST'!O26</f>
        <v>0</v>
      </c>
      <c r="O93" s="494">
        <f>'6 Trwałość finansowa JST'!P26</f>
        <v>0</v>
      </c>
      <c r="P93" s="494">
        <f>'6 Trwałość finansowa JST'!Q26</f>
        <v>0</v>
      </c>
      <c r="Q93" s="494">
        <f>'6 Trwałość finansowa JST'!R26</f>
        <v>0</v>
      </c>
    </row>
    <row r="94" spans="1:17" s="443" customFormat="1" ht="12">
      <c r="A94" s="493" t="s">
        <v>465</v>
      </c>
      <c r="B94" s="494">
        <f>'6 Trwałość finansowa JST'!C27</f>
        <v>280000</v>
      </c>
      <c r="C94" s="494">
        <f>'6 Trwałość finansowa JST'!D27</f>
        <v>268000</v>
      </c>
      <c r="D94" s="494">
        <f>'6 Trwałość finansowa JST'!E27</f>
        <v>259800</v>
      </c>
      <c r="E94" s="494">
        <f>'6 Trwałość finansowa JST'!F27</f>
        <v>252000</v>
      </c>
      <c r="F94" s="494">
        <f>'6 Trwałość finansowa JST'!G27</f>
        <v>244300</v>
      </c>
      <c r="G94" s="494">
        <f>'6 Trwałość finansowa JST'!H27</f>
        <v>236600</v>
      </c>
      <c r="H94" s="494">
        <f>'6 Trwałość finansowa JST'!I27</f>
        <v>0</v>
      </c>
      <c r="I94" s="494">
        <f>'6 Trwałość finansowa JST'!J27</f>
        <v>0</v>
      </c>
      <c r="J94" s="494">
        <f>'6 Trwałość finansowa JST'!K27</f>
        <v>0</v>
      </c>
      <c r="K94" s="494">
        <f>'6 Trwałość finansowa JST'!L27</f>
        <v>0</v>
      </c>
      <c r="L94" s="494">
        <f>'6 Trwałość finansowa JST'!M27</f>
        <v>0</v>
      </c>
      <c r="M94" s="494">
        <f>'6 Trwałość finansowa JST'!N27</f>
        <v>0</v>
      </c>
      <c r="N94" s="494">
        <f>'6 Trwałość finansowa JST'!O27</f>
        <v>0</v>
      </c>
      <c r="O94" s="494">
        <f>'6 Trwałość finansowa JST'!P27</f>
        <v>0</v>
      </c>
      <c r="P94" s="494">
        <f>'6 Trwałość finansowa JST'!Q27</f>
        <v>0</v>
      </c>
      <c r="Q94" s="494">
        <f>'6 Trwałość finansowa JST'!R27</f>
        <v>0</v>
      </c>
    </row>
    <row r="95" spans="1:17" s="443" customFormat="1" ht="12">
      <c r="A95" s="491" t="s">
        <v>380</v>
      </c>
      <c r="B95" s="492">
        <f t="shared" ref="B95:P95" si="55">B90-B91</f>
        <v>3804336</v>
      </c>
      <c r="C95" s="492">
        <f t="shared" si="55"/>
        <v>3241442.1150000095</v>
      </c>
      <c r="D95" s="492">
        <f t="shared" si="55"/>
        <v>5235909.4500000179</v>
      </c>
      <c r="E95" s="492">
        <f t="shared" si="55"/>
        <v>5185383.8100000024</v>
      </c>
      <c r="F95" s="492">
        <f t="shared" si="55"/>
        <v>6852236.1299999803</v>
      </c>
      <c r="G95" s="492">
        <f t="shared" si="55"/>
        <v>9685830.950000003</v>
      </c>
      <c r="H95" s="492">
        <f t="shared" si="55"/>
        <v>9885830.950000003</v>
      </c>
      <c r="I95" s="492">
        <f t="shared" si="55"/>
        <v>9885830.950000003</v>
      </c>
      <c r="J95" s="492">
        <f t="shared" si="55"/>
        <v>9885830.950000003</v>
      </c>
      <c r="K95" s="492">
        <f t="shared" si="55"/>
        <v>9885830.950000003</v>
      </c>
      <c r="L95" s="492">
        <f t="shared" si="55"/>
        <v>9885830.950000003</v>
      </c>
      <c r="M95" s="492">
        <f t="shared" si="55"/>
        <v>9885830.950000003</v>
      </c>
      <c r="N95" s="492">
        <f t="shared" si="55"/>
        <v>9885830.950000003</v>
      </c>
      <c r="O95" s="492">
        <f t="shared" si="55"/>
        <v>9885830.950000003</v>
      </c>
      <c r="P95" s="492">
        <f t="shared" si="55"/>
        <v>9885830.950000003</v>
      </c>
      <c r="Q95" s="492">
        <f t="shared" ref="Q95" si="56">Q90-Q91</f>
        <v>9885830.950000003</v>
      </c>
    </row>
    <row r="96" spans="1:17" s="443" customFormat="1" ht="12">
      <c r="A96" s="491" t="s">
        <v>466</v>
      </c>
      <c r="B96" s="492">
        <f>SUM(B97:B98)</f>
        <v>9004336</v>
      </c>
      <c r="C96" s="492">
        <f>SUM(C97:C98)</f>
        <v>2823503.5</v>
      </c>
      <c r="D96" s="492">
        <f t="shared" ref="D96:P96" si="57">SUM(D97:D98)</f>
        <v>4287579.45</v>
      </c>
      <c r="E96" s="492">
        <f t="shared" si="57"/>
        <v>5185383.8099999996</v>
      </c>
      <c r="F96" s="492">
        <f t="shared" si="57"/>
        <v>6852236.1299999999</v>
      </c>
      <c r="G96" s="492">
        <f t="shared" si="57"/>
        <v>9691119.9499999993</v>
      </c>
      <c r="H96" s="492">
        <f t="shared" si="57"/>
        <v>9922571.0499999989</v>
      </c>
      <c r="I96" s="492">
        <f t="shared" si="57"/>
        <v>9885830.9499999993</v>
      </c>
      <c r="J96" s="492">
        <f t="shared" si="57"/>
        <v>9922571.0499999989</v>
      </c>
      <c r="K96" s="492">
        <f t="shared" si="57"/>
        <v>9891119.9499999993</v>
      </c>
      <c r="L96" s="492">
        <f t="shared" si="57"/>
        <v>9922571.0499999989</v>
      </c>
      <c r="M96" s="492">
        <f t="shared" si="57"/>
        <v>9885830.9499999993</v>
      </c>
      <c r="N96" s="492">
        <f t="shared" si="57"/>
        <v>9927860.0499999989</v>
      </c>
      <c r="O96" s="492">
        <f t="shared" si="57"/>
        <v>9885830.9499999993</v>
      </c>
      <c r="P96" s="492">
        <f t="shared" si="57"/>
        <v>9922571.0499999989</v>
      </c>
      <c r="Q96" s="492">
        <f t="shared" ref="Q96" si="58">SUM(Q97:Q98)</f>
        <v>9891119.9499999993</v>
      </c>
    </row>
    <row r="97" spans="1:17" s="484" customFormat="1" ht="12">
      <c r="A97" s="498" t="s">
        <v>378</v>
      </c>
      <c r="B97" s="504">
        <f>'6 Trwałość finansowa JST'!C30*1.1</f>
        <v>0</v>
      </c>
      <c r="C97" s="504">
        <f>'6 Trwałość finansowa JST'!D30*1.1</f>
        <v>612976.65</v>
      </c>
      <c r="D97" s="504">
        <f>'6 Trwałość finansowa JST'!E30*1.1</f>
        <v>1390884</v>
      </c>
      <c r="E97" s="504">
        <f>'6 Trwałość finansowa JST'!F30*1.1</f>
        <v>0</v>
      </c>
      <c r="F97" s="504">
        <f>'6 Trwałość finansowa JST'!G30*1.1</f>
        <v>0</v>
      </c>
      <c r="G97" s="504">
        <f>'6 Trwałość finansowa JST'!H30*1.1</f>
        <v>58179.000000000007</v>
      </c>
      <c r="H97" s="504">
        <f>'6 Trwałość finansowa JST'!I30*1.1</f>
        <v>404141.10000000003</v>
      </c>
      <c r="I97" s="504">
        <f>'6 Trwałość finansowa JST'!J30*1.1</f>
        <v>0</v>
      </c>
      <c r="J97" s="504">
        <f>'6 Trwałość finansowa JST'!K30*1.1</f>
        <v>404141.10000000003</v>
      </c>
      <c r="K97" s="504">
        <f>'6 Trwałość finansowa JST'!L30*1.1</f>
        <v>58179.000000000007</v>
      </c>
      <c r="L97" s="504">
        <f>'6 Trwałość finansowa JST'!M30*1.1</f>
        <v>404141.10000000003</v>
      </c>
      <c r="M97" s="504">
        <f>'6 Trwałość finansowa JST'!N30*1.1</f>
        <v>0</v>
      </c>
      <c r="N97" s="504">
        <f>'6 Trwałość finansowa JST'!O30*1.1</f>
        <v>462320.10000000003</v>
      </c>
      <c r="O97" s="504">
        <f>'6 Trwałość finansowa JST'!P30*1.1</f>
        <v>0</v>
      </c>
      <c r="P97" s="504">
        <f>'6 Trwałość finansowa JST'!Q30*1.1</f>
        <v>404141.10000000003</v>
      </c>
      <c r="Q97" s="504">
        <f>'6 Trwałość finansowa JST'!R30*1.1</f>
        <v>58179.000000000007</v>
      </c>
    </row>
    <row r="98" spans="1:17" s="443" customFormat="1" ht="12">
      <c r="A98" s="493" t="s">
        <v>379</v>
      </c>
      <c r="B98" s="494">
        <f>'6 Trwałość finansowa JST'!C31</f>
        <v>9004336</v>
      </c>
      <c r="C98" s="494">
        <f>'6 Trwałość finansowa JST'!D31</f>
        <v>2210526.85</v>
      </c>
      <c r="D98" s="494">
        <f>'6 Trwałość finansowa JST'!E31</f>
        <v>2896695.45</v>
      </c>
      <c r="E98" s="494">
        <f>'6 Trwałość finansowa JST'!F31</f>
        <v>5185383.8099999996</v>
      </c>
      <c r="F98" s="494">
        <f>'6 Trwałość finansowa JST'!G31</f>
        <v>6852236.1299999999</v>
      </c>
      <c r="G98" s="494">
        <f>'6 Trwałość finansowa JST'!H31</f>
        <v>9632940.9499999993</v>
      </c>
      <c r="H98" s="494">
        <f>'6 Trwałość finansowa JST'!I31</f>
        <v>9518429.9499999993</v>
      </c>
      <c r="I98" s="494">
        <f>'6 Trwałość finansowa JST'!J31</f>
        <v>9885830.9499999993</v>
      </c>
      <c r="J98" s="494">
        <f>'6 Trwałość finansowa JST'!K31</f>
        <v>9518429.9499999993</v>
      </c>
      <c r="K98" s="494">
        <f>'6 Trwałość finansowa JST'!L31</f>
        <v>9832940.9499999993</v>
      </c>
      <c r="L98" s="494">
        <f>'6 Trwałość finansowa JST'!M31</f>
        <v>9518429.9499999993</v>
      </c>
      <c r="M98" s="494">
        <f>'6 Trwałość finansowa JST'!N31</f>
        <v>9885830.9499999993</v>
      </c>
      <c r="N98" s="494">
        <f>'6 Trwałość finansowa JST'!O31</f>
        <v>9465539.9499999993</v>
      </c>
      <c r="O98" s="494">
        <f>'6 Trwałość finansowa JST'!P31</f>
        <v>9885830.9499999993</v>
      </c>
      <c r="P98" s="494">
        <f>'6 Trwałość finansowa JST'!Q31</f>
        <v>9518429.9499999993</v>
      </c>
      <c r="Q98" s="494">
        <f>'6 Trwałość finansowa JST'!R31</f>
        <v>9832940.9499999993</v>
      </c>
    </row>
    <row r="99" spans="1:17" s="443" customFormat="1" ht="12">
      <c r="A99" s="496" t="s">
        <v>11</v>
      </c>
      <c r="B99" s="497">
        <f t="shared" ref="B99:P99" si="59">B95-B96</f>
        <v>-5200000</v>
      </c>
      <c r="C99" s="497">
        <f t="shared" si="59"/>
        <v>417938.61500000954</v>
      </c>
      <c r="D99" s="497">
        <f t="shared" si="59"/>
        <v>948330.0000000177</v>
      </c>
      <c r="E99" s="497">
        <f t="shared" si="59"/>
        <v>0</v>
      </c>
      <c r="F99" s="497">
        <f t="shared" si="59"/>
        <v>-1.9557774066925049E-8</v>
      </c>
      <c r="G99" s="497">
        <f t="shared" si="59"/>
        <v>-5288.9999999962747</v>
      </c>
      <c r="H99" s="497">
        <f t="shared" si="59"/>
        <v>-36740.099999995902</v>
      </c>
      <c r="I99" s="497">
        <f t="shared" si="59"/>
        <v>0</v>
      </c>
      <c r="J99" s="497">
        <f t="shared" si="59"/>
        <v>-36740.099999995902</v>
      </c>
      <c r="K99" s="497">
        <f t="shared" si="59"/>
        <v>-5288.9999999962747</v>
      </c>
      <c r="L99" s="497">
        <f t="shared" si="59"/>
        <v>-36740.099999995902</v>
      </c>
      <c r="M99" s="497">
        <f t="shared" si="59"/>
        <v>0</v>
      </c>
      <c r="N99" s="497">
        <f t="shared" si="59"/>
        <v>-42029.099999995902</v>
      </c>
      <c r="O99" s="497">
        <f t="shared" si="59"/>
        <v>0</v>
      </c>
      <c r="P99" s="497">
        <f t="shared" si="59"/>
        <v>-36740.099999995902</v>
      </c>
      <c r="Q99" s="497">
        <f t="shared" ref="Q99" si="60">Q95-Q96</f>
        <v>-5288.9999999962747</v>
      </c>
    </row>
    <row r="100" spans="1:17" s="443" customFormat="1" ht="12">
      <c r="A100" s="491" t="s">
        <v>467</v>
      </c>
      <c r="B100" s="492">
        <f>SUM(B101:B102)</f>
        <v>1200000</v>
      </c>
      <c r="C100" s="492">
        <f t="shared" ref="C100:P100" si="61">SUM(C101:C103)</f>
        <v>0</v>
      </c>
      <c r="D100" s="492">
        <f t="shared" si="61"/>
        <v>0</v>
      </c>
      <c r="E100" s="492">
        <f>SUM(E101:E103)</f>
        <v>0</v>
      </c>
      <c r="F100" s="492">
        <f t="shared" si="61"/>
        <v>0</v>
      </c>
      <c r="G100" s="492">
        <f t="shared" si="61"/>
        <v>0</v>
      </c>
      <c r="H100" s="492">
        <f t="shared" si="61"/>
        <v>0</v>
      </c>
      <c r="I100" s="492">
        <f t="shared" si="61"/>
        <v>0</v>
      </c>
      <c r="J100" s="492">
        <f t="shared" si="61"/>
        <v>0</v>
      </c>
      <c r="K100" s="492">
        <f t="shared" si="61"/>
        <v>0</v>
      </c>
      <c r="L100" s="492">
        <f t="shared" si="61"/>
        <v>0</v>
      </c>
      <c r="M100" s="492">
        <f t="shared" si="61"/>
        <v>0</v>
      </c>
      <c r="N100" s="492">
        <f t="shared" si="61"/>
        <v>0</v>
      </c>
      <c r="O100" s="492">
        <f t="shared" si="61"/>
        <v>0</v>
      </c>
      <c r="P100" s="492">
        <f t="shared" si="61"/>
        <v>0</v>
      </c>
      <c r="Q100" s="492">
        <f t="shared" ref="Q100" si="62">SUM(Q101:Q103)</f>
        <v>0</v>
      </c>
    </row>
    <row r="101" spans="1:17" s="443" customFormat="1" ht="12">
      <c r="A101" s="499" t="s">
        <v>18</v>
      </c>
      <c r="B101" s="494">
        <f>'6 Trwałość finansowa JST'!C34</f>
        <v>0</v>
      </c>
      <c r="C101" s="494">
        <f>'6 Trwałość finansowa JST'!D34</f>
        <v>0</v>
      </c>
      <c r="D101" s="494">
        <f>'6 Trwałość finansowa JST'!E34</f>
        <v>0</v>
      </c>
      <c r="E101" s="494">
        <f>'6 Trwałość finansowa JST'!F34</f>
        <v>0</v>
      </c>
      <c r="F101" s="494">
        <f>'6 Trwałość finansowa JST'!G34</f>
        <v>0</v>
      </c>
      <c r="G101" s="494">
        <f>'6 Trwałość finansowa JST'!H34</f>
        <v>0</v>
      </c>
      <c r="H101" s="494">
        <f>'6 Trwałość finansowa JST'!I34</f>
        <v>0</v>
      </c>
      <c r="I101" s="494">
        <f>'6 Trwałość finansowa JST'!J34</f>
        <v>0</v>
      </c>
      <c r="J101" s="494">
        <f>'6 Trwałość finansowa JST'!K34</f>
        <v>0</v>
      </c>
      <c r="K101" s="494">
        <f>'6 Trwałość finansowa JST'!L34</f>
        <v>0</v>
      </c>
      <c r="L101" s="494">
        <f>'6 Trwałość finansowa JST'!M34</f>
        <v>0</v>
      </c>
      <c r="M101" s="494">
        <f>'6 Trwałość finansowa JST'!N34</f>
        <v>0</v>
      </c>
      <c r="N101" s="494">
        <f>'6 Trwałość finansowa JST'!O34</f>
        <v>0</v>
      </c>
      <c r="O101" s="494">
        <f>'6 Trwałość finansowa JST'!P34</f>
        <v>0</v>
      </c>
      <c r="P101" s="494">
        <f>'6 Trwałość finansowa JST'!Q34</f>
        <v>0</v>
      </c>
      <c r="Q101" s="494">
        <f>'6 Trwałość finansowa JST'!R34</f>
        <v>0</v>
      </c>
    </row>
    <row r="102" spans="1:17" s="443" customFormat="1" ht="12">
      <c r="A102" s="493" t="s">
        <v>19</v>
      </c>
      <c r="B102" s="494">
        <f>'6 Trwałość finansowa JST'!C35</f>
        <v>1200000</v>
      </c>
      <c r="C102" s="494">
        <f>'6 Trwałość finansowa JST'!D35</f>
        <v>0</v>
      </c>
      <c r="D102" s="494">
        <f>'6 Trwałość finansowa JST'!E35</f>
        <v>0</v>
      </c>
      <c r="E102" s="494">
        <f>'6 Trwałość finansowa JST'!F35</f>
        <v>0</v>
      </c>
      <c r="F102" s="494">
        <f>'6 Trwałość finansowa JST'!G35</f>
        <v>0</v>
      </c>
      <c r="G102" s="494">
        <f>'6 Trwałość finansowa JST'!H35</f>
        <v>0</v>
      </c>
      <c r="H102" s="494">
        <f>'6 Trwałość finansowa JST'!I35</f>
        <v>0</v>
      </c>
      <c r="I102" s="494">
        <f>'6 Trwałość finansowa JST'!J35</f>
        <v>0</v>
      </c>
      <c r="J102" s="494">
        <f>'6 Trwałość finansowa JST'!K35</f>
        <v>0</v>
      </c>
      <c r="K102" s="494">
        <f>'6 Trwałość finansowa JST'!L35</f>
        <v>0</v>
      </c>
      <c r="L102" s="494">
        <f>'6 Trwałość finansowa JST'!M35</f>
        <v>0</v>
      </c>
      <c r="M102" s="494">
        <f>'6 Trwałość finansowa JST'!N35</f>
        <v>0</v>
      </c>
      <c r="N102" s="494">
        <f>'6 Trwałość finansowa JST'!O35</f>
        <v>0</v>
      </c>
      <c r="O102" s="494">
        <f>'6 Trwałość finansowa JST'!P35</f>
        <v>0</v>
      </c>
      <c r="P102" s="494">
        <f>'6 Trwałość finansowa JST'!Q35</f>
        <v>0</v>
      </c>
      <c r="Q102" s="494">
        <f>'6 Trwałość finansowa JST'!R35</f>
        <v>0</v>
      </c>
    </row>
    <row r="103" spans="1:17" s="443" customFormat="1" ht="12">
      <c r="A103" s="491" t="s">
        <v>388</v>
      </c>
      <c r="B103" s="494">
        <f>'6 Trwałość finansowa JST'!C36</f>
        <v>1000000</v>
      </c>
      <c r="C103" s="494">
        <f>'6 Trwałość finansowa JST'!D36</f>
        <v>0</v>
      </c>
      <c r="D103" s="494">
        <f>'6 Trwałość finansowa JST'!E36</f>
        <v>0</v>
      </c>
      <c r="E103" s="494">
        <f>'6 Trwałość finansowa JST'!F36</f>
        <v>0</v>
      </c>
      <c r="F103" s="494">
        <f>'6 Trwałość finansowa JST'!G36</f>
        <v>0</v>
      </c>
      <c r="G103" s="494">
        <f>'6 Trwałość finansowa JST'!H36</f>
        <v>0</v>
      </c>
      <c r="H103" s="494">
        <f>'6 Trwałość finansowa JST'!I36</f>
        <v>0</v>
      </c>
      <c r="I103" s="494">
        <f>'6 Trwałość finansowa JST'!J36</f>
        <v>0</v>
      </c>
      <c r="J103" s="494">
        <f>'6 Trwałość finansowa JST'!K36</f>
        <v>0</v>
      </c>
      <c r="K103" s="494">
        <f>'6 Trwałość finansowa JST'!L36</f>
        <v>0</v>
      </c>
      <c r="L103" s="494">
        <f>'6 Trwałość finansowa JST'!M36</f>
        <v>0</v>
      </c>
      <c r="M103" s="494">
        <f>'6 Trwałość finansowa JST'!N36</f>
        <v>0</v>
      </c>
      <c r="N103" s="494">
        <f>'6 Trwałość finansowa JST'!O36</f>
        <v>0</v>
      </c>
      <c r="O103" s="494">
        <f>'6 Trwałość finansowa JST'!P36</f>
        <v>0</v>
      </c>
      <c r="P103" s="494">
        <f>'6 Trwałość finansowa JST'!Q36</f>
        <v>0</v>
      </c>
      <c r="Q103" s="494">
        <f>'6 Trwałość finansowa JST'!R36</f>
        <v>0</v>
      </c>
    </row>
    <row r="104" spans="1:17" s="443" customFormat="1" ht="12">
      <c r="A104" s="496" t="s">
        <v>12</v>
      </c>
      <c r="B104" s="500">
        <f>B99+B100+B103</f>
        <v>-3000000</v>
      </c>
      <c r="C104" s="500">
        <f>C99+C100+C103</f>
        <v>417938.61500000954</v>
      </c>
      <c r="D104" s="500">
        <f t="shared" ref="D104:P104" si="63">D99+D100+D103</f>
        <v>948330.0000000177</v>
      </c>
      <c r="E104" s="500">
        <f t="shared" si="63"/>
        <v>0</v>
      </c>
      <c r="F104" s="500">
        <f t="shared" si="63"/>
        <v>-1.9557774066925049E-8</v>
      </c>
      <c r="G104" s="500">
        <f t="shared" si="63"/>
        <v>-5288.9999999962747</v>
      </c>
      <c r="H104" s="500">
        <f t="shared" si="63"/>
        <v>-36740.099999995902</v>
      </c>
      <c r="I104" s="500">
        <f t="shared" si="63"/>
        <v>0</v>
      </c>
      <c r="J104" s="500">
        <f t="shared" si="63"/>
        <v>-36740.099999995902</v>
      </c>
      <c r="K104" s="500">
        <f t="shared" si="63"/>
        <v>-5288.9999999962747</v>
      </c>
      <c r="L104" s="500">
        <f t="shared" si="63"/>
        <v>-36740.099999995902</v>
      </c>
      <c r="M104" s="500">
        <f t="shared" si="63"/>
        <v>0</v>
      </c>
      <c r="N104" s="500">
        <f t="shared" si="63"/>
        <v>-42029.099999995902</v>
      </c>
      <c r="O104" s="500">
        <f t="shared" si="63"/>
        <v>0</v>
      </c>
      <c r="P104" s="500">
        <f t="shared" si="63"/>
        <v>-36740.099999995902</v>
      </c>
      <c r="Q104" s="500">
        <f t="shared" ref="Q104" si="64">Q99+Q100+Q103</f>
        <v>-5288.9999999962747</v>
      </c>
    </row>
    <row r="105" spans="1:17" s="443" customFormat="1" ht="12.75" customHeight="1">
      <c r="A105" s="501" t="s">
        <v>14</v>
      </c>
      <c r="B105" s="502">
        <f>B104+B106</f>
        <v>0</v>
      </c>
      <c r="C105" s="502">
        <f>B105+C104</f>
        <v>417938.61500000954</v>
      </c>
      <c r="D105" s="502">
        <f t="shared" ref="D105:Q105" si="65">C105+D104</f>
        <v>1366268.6150000272</v>
      </c>
      <c r="E105" s="502">
        <f t="shared" si="65"/>
        <v>1366268.6150000272</v>
      </c>
      <c r="F105" s="502">
        <f t="shared" si="65"/>
        <v>1366268.6150000077</v>
      </c>
      <c r="G105" s="502">
        <f t="shared" si="65"/>
        <v>1360979.6150000114</v>
      </c>
      <c r="H105" s="502">
        <f t="shared" si="65"/>
        <v>1324239.5150000155</v>
      </c>
      <c r="I105" s="502">
        <f t="shared" si="65"/>
        <v>1324239.5150000155</v>
      </c>
      <c r="J105" s="502">
        <f t="shared" si="65"/>
        <v>1287499.4150000196</v>
      </c>
      <c r="K105" s="502">
        <f t="shared" si="65"/>
        <v>1282210.4150000233</v>
      </c>
      <c r="L105" s="502">
        <f t="shared" si="65"/>
        <v>1245470.3150000274</v>
      </c>
      <c r="M105" s="502">
        <f t="shared" si="65"/>
        <v>1245470.3150000274</v>
      </c>
      <c r="N105" s="502">
        <f t="shared" si="65"/>
        <v>1203441.2150000315</v>
      </c>
      <c r="O105" s="502">
        <f t="shared" si="65"/>
        <v>1203441.2150000315</v>
      </c>
      <c r="P105" s="502">
        <f t="shared" si="65"/>
        <v>1166701.1150000356</v>
      </c>
      <c r="Q105" s="502">
        <f t="shared" si="65"/>
        <v>1161412.1150000393</v>
      </c>
    </row>
    <row r="106" spans="1:17" s="529" customFormat="1" ht="12">
      <c r="A106" s="526" t="s">
        <v>491</v>
      </c>
      <c r="B106" s="527">
        <f>'6 Trwałość finansowa JST'!C39</f>
        <v>3000000</v>
      </c>
      <c r="C106" s="528"/>
      <c r="D106" s="528"/>
      <c r="E106" s="528"/>
      <c r="F106" s="528"/>
      <c r="G106" s="528"/>
      <c r="H106" s="528"/>
      <c r="I106" s="528"/>
      <c r="J106" s="528"/>
      <c r="K106" s="528"/>
      <c r="L106" s="528"/>
      <c r="M106" s="528"/>
      <c r="N106" s="528"/>
      <c r="O106" s="528"/>
      <c r="P106" s="528"/>
      <c r="Q106" s="443"/>
    </row>
    <row r="107" spans="1:17" s="443" customFormat="1" ht="12"/>
    <row r="108" spans="1:17" s="443" customFormat="1" ht="12">
      <c r="A108" s="464" t="s">
        <v>468</v>
      </c>
      <c r="B108" s="465"/>
      <c r="C108" s="465"/>
      <c r="D108" s="465"/>
      <c r="E108" s="465"/>
      <c r="F108" s="465"/>
      <c r="G108" s="465"/>
      <c r="H108" s="465"/>
    </row>
    <row r="109" spans="1:17" s="443" customFormat="1" ht="12">
      <c r="A109" s="489" t="s">
        <v>28</v>
      </c>
      <c r="B109" s="490">
        <v>2016</v>
      </c>
      <c r="C109" s="490">
        <f t="shared" ref="C109:Q109" si="66">B109+1</f>
        <v>2017</v>
      </c>
      <c r="D109" s="490">
        <f t="shared" si="66"/>
        <v>2018</v>
      </c>
      <c r="E109" s="490">
        <f t="shared" si="66"/>
        <v>2019</v>
      </c>
      <c r="F109" s="490">
        <f t="shared" si="66"/>
        <v>2020</v>
      </c>
      <c r="G109" s="490">
        <f t="shared" si="66"/>
        <v>2021</v>
      </c>
      <c r="H109" s="490">
        <f t="shared" si="66"/>
        <v>2022</v>
      </c>
      <c r="I109" s="490">
        <f t="shared" si="66"/>
        <v>2023</v>
      </c>
      <c r="J109" s="490">
        <f t="shared" si="66"/>
        <v>2024</v>
      </c>
      <c r="K109" s="490">
        <f t="shared" si="66"/>
        <v>2025</v>
      </c>
      <c r="L109" s="490">
        <f t="shared" si="66"/>
        <v>2026</v>
      </c>
      <c r="M109" s="490">
        <f t="shared" si="66"/>
        <v>2027</v>
      </c>
      <c r="N109" s="490">
        <f t="shared" si="66"/>
        <v>2028</v>
      </c>
      <c r="O109" s="490">
        <f t="shared" si="66"/>
        <v>2029</v>
      </c>
      <c r="P109" s="490">
        <f t="shared" si="66"/>
        <v>2030</v>
      </c>
      <c r="Q109" s="490">
        <f t="shared" si="66"/>
        <v>2031</v>
      </c>
    </row>
    <row r="110" spans="1:17" s="443" customFormat="1" ht="12">
      <c r="A110" s="491" t="s">
        <v>7</v>
      </c>
      <c r="B110" s="492">
        <f t="shared" ref="B110" si="67">B111+B117+B116</f>
        <v>75554755</v>
      </c>
      <c r="C110" s="492">
        <f>C111+C117+C116</f>
        <v>76278138.105000004</v>
      </c>
      <c r="D110" s="492">
        <f t="shared" ref="D110:P110" si="68">D111+D117+D116</f>
        <v>80079772.840000018</v>
      </c>
      <c r="E110" s="492">
        <f t="shared" si="68"/>
        <v>82320593.790000007</v>
      </c>
      <c r="F110" s="492">
        <f t="shared" si="68"/>
        <v>84774076.359999985</v>
      </c>
      <c r="G110" s="492">
        <f t="shared" si="68"/>
        <v>87910717.180000007</v>
      </c>
      <c r="H110" s="492">
        <f t="shared" si="68"/>
        <v>87910717.180000007</v>
      </c>
      <c r="I110" s="492">
        <f t="shared" si="68"/>
        <v>87910717.180000007</v>
      </c>
      <c r="J110" s="492">
        <f t="shared" si="68"/>
        <v>87910717.180000007</v>
      </c>
      <c r="K110" s="492">
        <f t="shared" si="68"/>
        <v>87910717.180000007</v>
      </c>
      <c r="L110" s="492">
        <f t="shared" si="68"/>
        <v>87910717.180000007</v>
      </c>
      <c r="M110" s="492">
        <f t="shared" si="68"/>
        <v>87910717.180000007</v>
      </c>
      <c r="N110" s="492">
        <f t="shared" si="68"/>
        <v>87910717.180000007</v>
      </c>
      <c r="O110" s="492">
        <f t="shared" si="68"/>
        <v>87910717.180000007</v>
      </c>
      <c r="P110" s="492">
        <f t="shared" si="68"/>
        <v>87910717.180000007</v>
      </c>
      <c r="Q110" s="492">
        <f t="shared" ref="Q110" si="69">Q111+Q117+Q116</f>
        <v>87910717.180000007</v>
      </c>
    </row>
    <row r="111" spans="1:17" s="443" customFormat="1" ht="12">
      <c r="A111" s="491" t="s">
        <v>8</v>
      </c>
      <c r="B111" s="492">
        <f t="shared" ref="B111" si="70">SUM(B112:B115)</f>
        <v>13814992</v>
      </c>
      <c r="C111" s="492">
        <f>SUM(C112:C115)</f>
        <v>13229148.550000004</v>
      </c>
      <c r="D111" s="492">
        <f t="shared" ref="D111:P111" si="71">SUM(D112:D115)</f>
        <v>13745085.340000013</v>
      </c>
      <c r="E111" s="492">
        <f t="shared" si="71"/>
        <v>14281143.660000004</v>
      </c>
      <c r="F111" s="492">
        <f t="shared" si="71"/>
        <v>14823827.130000001</v>
      </c>
      <c r="G111" s="492">
        <f t="shared" si="71"/>
        <v>15372308.730000006</v>
      </c>
      <c r="H111" s="492">
        <f t="shared" si="71"/>
        <v>15372308.730000006</v>
      </c>
      <c r="I111" s="492">
        <f t="shared" si="71"/>
        <v>15372308.730000006</v>
      </c>
      <c r="J111" s="492">
        <f t="shared" si="71"/>
        <v>15372308.730000006</v>
      </c>
      <c r="K111" s="492">
        <f t="shared" si="71"/>
        <v>15372308.730000006</v>
      </c>
      <c r="L111" s="492">
        <f t="shared" si="71"/>
        <v>15372308.730000006</v>
      </c>
      <c r="M111" s="492">
        <f t="shared" si="71"/>
        <v>15372308.730000006</v>
      </c>
      <c r="N111" s="492">
        <f t="shared" si="71"/>
        <v>15372308.730000006</v>
      </c>
      <c r="O111" s="492">
        <f t="shared" si="71"/>
        <v>15372308.730000006</v>
      </c>
      <c r="P111" s="492">
        <f t="shared" si="71"/>
        <v>15372308.730000006</v>
      </c>
      <c r="Q111" s="492">
        <f t="shared" ref="Q111" si="72">SUM(Q112:Q115)</f>
        <v>15372308.730000006</v>
      </c>
    </row>
    <row r="112" spans="1:17" s="443" customFormat="1" ht="12">
      <c r="A112" s="493" t="s">
        <v>453</v>
      </c>
      <c r="B112" s="494">
        <f>B75</f>
        <v>5419540</v>
      </c>
      <c r="C112" s="494">
        <f t="shared" ref="C112:P112" si="73">C75</f>
        <v>5630902.0599999996</v>
      </c>
      <c r="D112" s="494">
        <f t="shared" si="73"/>
        <v>5850507.2400000002</v>
      </c>
      <c r="E112" s="494">
        <f t="shared" si="73"/>
        <v>6078677.0199999996</v>
      </c>
      <c r="F112" s="494">
        <f t="shared" si="73"/>
        <v>6309666.75</v>
      </c>
      <c r="G112" s="494">
        <f t="shared" si="73"/>
        <v>6543124.4199999999</v>
      </c>
      <c r="H112" s="494">
        <f t="shared" si="73"/>
        <v>6543124.4199999999</v>
      </c>
      <c r="I112" s="494">
        <f t="shared" si="73"/>
        <v>6543124.4199999999</v>
      </c>
      <c r="J112" s="494">
        <f t="shared" si="73"/>
        <v>6543124.4199999999</v>
      </c>
      <c r="K112" s="494">
        <f t="shared" si="73"/>
        <v>6543124.4199999999</v>
      </c>
      <c r="L112" s="494">
        <f t="shared" si="73"/>
        <v>6543124.4199999999</v>
      </c>
      <c r="M112" s="494">
        <f t="shared" si="73"/>
        <v>6543124.4199999999</v>
      </c>
      <c r="N112" s="494">
        <f t="shared" si="73"/>
        <v>6543124.4199999999</v>
      </c>
      <c r="O112" s="494">
        <f t="shared" si="73"/>
        <v>6543124.4199999999</v>
      </c>
      <c r="P112" s="494">
        <f t="shared" si="73"/>
        <v>6543124.4199999999</v>
      </c>
      <c r="Q112" s="494">
        <f t="shared" ref="Q112" si="74">Q75</f>
        <v>6543124.4199999999</v>
      </c>
    </row>
    <row r="113" spans="1:17" s="443" customFormat="1" ht="12">
      <c r="A113" s="493" t="s">
        <v>454</v>
      </c>
      <c r="B113" s="494">
        <f>B76</f>
        <v>500</v>
      </c>
      <c r="C113" s="494">
        <f t="shared" ref="C113:P113" si="75">C76</f>
        <v>0</v>
      </c>
      <c r="D113" s="494">
        <f t="shared" si="75"/>
        <v>0</v>
      </c>
      <c r="E113" s="494">
        <f t="shared" si="75"/>
        <v>0</v>
      </c>
      <c r="F113" s="494">
        <f t="shared" si="75"/>
        <v>0</v>
      </c>
      <c r="G113" s="494">
        <f t="shared" si="75"/>
        <v>0</v>
      </c>
      <c r="H113" s="494">
        <f t="shared" si="75"/>
        <v>0</v>
      </c>
      <c r="I113" s="494">
        <f t="shared" si="75"/>
        <v>0</v>
      </c>
      <c r="J113" s="494">
        <f t="shared" si="75"/>
        <v>0</v>
      </c>
      <c r="K113" s="494">
        <f t="shared" si="75"/>
        <v>0</v>
      </c>
      <c r="L113" s="494">
        <f t="shared" si="75"/>
        <v>0</v>
      </c>
      <c r="M113" s="494">
        <f t="shared" si="75"/>
        <v>0</v>
      </c>
      <c r="N113" s="494">
        <f t="shared" si="75"/>
        <v>0</v>
      </c>
      <c r="O113" s="494">
        <f t="shared" si="75"/>
        <v>0</v>
      </c>
      <c r="P113" s="494">
        <f t="shared" si="75"/>
        <v>0</v>
      </c>
      <c r="Q113" s="494">
        <f t="shared" ref="Q113" si="76">Q76</f>
        <v>0</v>
      </c>
    </row>
    <row r="114" spans="1:17" s="443" customFormat="1" ht="12">
      <c r="A114" s="493" t="s">
        <v>455</v>
      </c>
      <c r="B114" s="494">
        <f>B77</f>
        <v>8394952</v>
      </c>
      <c r="C114" s="494">
        <f t="shared" ref="C114:P114" si="77">C77</f>
        <v>7598246.4900000058</v>
      </c>
      <c r="D114" s="494">
        <f t="shared" si="77"/>
        <v>7894578.1000000127</v>
      </c>
      <c r="E114" s="494">
        <f t="shared" si="77"/>
        <v>8202466.6400000043</v>
      </c>
      <c r="F114" s="494">
        <f t="shared" si="77"/>
        <v>8514160.3800000008</v>
      </c>
      <c r="G114" s="494">
        <f t="shared" si="77"/>
        <v>8829184.3100000061</v>
      </c>
      <c r="H114" s="494">
        <f t="shared" si="77"/>
        <v>8829184.3100000061</v>
      </c>
      <c r="I114" s="494">
        <f t="shared" si="77"/>
        <v>8829184.3100000061</v>
      </c>
      <c r="J114" s="494">
        <f t="shared" si="77"/>
        <v>8829184.3100000061</v>
      </c>
      <c r="K114" s="494">
        <f t="shared" si="77"/>
        <v>8829184.3100000061</v>
      </c>
      <c r="L114" s="494">
        <f t="shared" si="77"/>
        <v>8829184.3100000061</v>
      </c>
      <c r="M114" s="494">
        <f t="shared" si="77"/>
        <v>8829184.3100000061</v>
      </c>
      <c r="N114" s="494">
        <f t="shared" si="77"/>
        <v>8829184.3100000061</v>
      </c>
      <c r="O114" s="494">
        <f t="shared" si="77"/>
        <v>8829184.3100000061</v>
      </c>
      <c r="P114" s="494">
        <f t="shared" si="77"/>
        <v>8829184.3100000061</v>
      </c>
      <c r="Q114" s="494">
        <f t="shared" ref="Q114" si="78">Q77</f>
        <v>8829184.3100000061</v>
      </c>
    </row>
    <row r="115" spans="1:17" s="443" customFormat="1" ht="12">
      <c r="A115" s="495" t="s">
        <v>377</v>
      </c>
      <c r="B115" s="494">
        <f>B78</f>
        <v>0</v>
      </c>
      <c r="C115" s="494">
        <f t="shared" ref="C115:P115" si="79">C78</f>
        <v>0</v>
      </c>
      <c r="D115" s="494">
        <f t="shared" si="79"/>
        <v>0</v>
      </c>
      <c r="E115" s="494">
        <f t="shared" si="79"/>
        <v>0</v>
      </c>
      <c r="F115" s="494">
        <f t="shared" si="79"/>
        <v>0</v>
      </c>
      <c r="G115" s="494">
        <f t="shared" si="79"/>
        <v>0</v>
      </c>
      <c r="H115" s="494">
        <f t="shared" si="79"/>
        <v>0</v>
      </c>
      <c r="I115" s="494">
        <f t="shared" si="79"/>
        <v>0</v>
      </c>
      <c r="J115" s="494">
        <f t="shared" si="79"/>
        <v>0</v>
      </c>
      <c r="K115" s="494">
        <f t="shared" si="79"/>
        <v>0</v>
      </c>
      <c r="L115" s="494">
        <f t="shared" si="79"/>
        <v>0</v>
      </c>
      <c r="M115" s="494">
        <f t="shared" si="79"/>
        <v>0</v>
      </c>
      <c r="N115" s="494">
        <f t="shared" si="79"/>
        <v>0</v>
      </c>
      <c r="O115" s="494">
        <f t="shared" si="79"/>
        <v>0</v>
      </c>
      <c r="P115" s="494">
        <f t="shared" si="79"/>
        <v>0</v>
      </c>
      <c r="Q115" s="494">
        <f t="shared" ref="Q115" si="80">Q78</f>
        <v>0</v>
      </c>
    </row>
    <row r="116" spans="1:17" s="449" customFormat="1" ht="12.75" customHeight="1">
      <c r="A116" s="491" t="s">
        <v>456</v>
      </c>
      <c r="B116" s="492">
        <f>B79</f>
        <v>14024168</v>
      </c>
      <c r="C116" s="492">
        <f t="shared" ref="C116:P116" si="81">C79</f>
        <v>14571110.550000001</v>
      </c>
      <c r="D116" s="492">
        <f t="shared" si="81"/>
        <v>15139383.860000001</v>
      </c>
      <c r="E116" s="492">
        <f t="shared" si="81"/>
        <v>15729819.84</v>
      </c>
      <c r="F116" s="492">
        <f t="shared" si="81"/>
        <v>16327552.99</v>
      </c>
      <c r="G116" s="492">
        <f t="shared" si="81"/>
        <v>16931672.449999999</v>
      </c>
      <c r="H116" s="492">
        <f t="shared" si="81"/>
        <v>16931672.449999999</v>
      </c>
      <c r="I116" s="492">
        <f t="shared" si="81"/>
        <v>16931672.449999999</v>
      </c>
      <c r="J116" s="492">
        <f t="shared" si="81"/>
        <v>16931672.449999999</v>
      </c>
      <c r="K116" s="492">
        <f t="shared" si="81"/>
        <v>16931672.449999999</v>
      </c>
      <c r="L116" s="492">
        <f t="shared" si="81"/>
        <v>16931672.449999999</v>
      </c>
      <c r="M116" s="492">
        <f t="shared" si="81"/>
        <v>16931672.449999999</v>
      </c>
      <c r="N116" s="492">
        <f t="shared" si="81"/>
        <v>16931672.449999999</v>
      </c>
      <c r="O116" s="492">
        <f t="shared" si="81"/>
        <v>16931672.449999999</v>
      </c>
      <c r="P116" s="492">
        <f t="shared" si="81"/>
        <v>16931672.449999999</v>
      </c>
      <c r="Q116" s="492">
        <f t="shared" ref="Q116" si="82">Q79</f>
        <v>16931672.449999999</v>
      </c>
    </row>
    <row r="117" spans="1:17" s="443" customFormat="1" ht="12">
      <c r="A117" s="491" t="s">
        <v>9</v>
      </c>
      <c r="B117" s="492">
        <f t="shared" ref="B117:P117" si="83">SUM(B118:B120)</f>
        <v>47715595</v>
      </c>
      <c r="C117" s="492">
        <f t="shared" si="83"/>
        <v>48477879.004999995</v>
      </c>
      <c r="D117" s="492">
        <f t="shared" si="83"/>
        <v>51195303.640000001</v>
      </c>
      <c r="E117" s="492">
        <f t="shared" si="83"/>
        <v>52309630.290000007</v>
      </c>
      <c r="F117" s="492">
        <f t="shared" si="83"/>
        <v>53622696.239999995</v>
      </c>
      <c r="G117" s="492">
        <f t="shared" si="83"/>
        <v>55606736</v>
      </c>
      <c r="H117" s="492">
        <f t="shared" si="83"/>
        <v>55606736</v>
      </c>
      <c r="I117" s="492">
        <f t="shared" si="83"/>
        <v>55606736</v>
      </c>
      <c r="J117" s="492">
        <f t="shared" si="83"/>
        <v>55606736</v>
      </c>
      <c r="K117" s="492">
        <f t="shared" si="83"/>
        <v>55606736</v>
      </c>
      <c r="L117" s="492">
        <f t="shared" si="83"/>
        <v>55606736</v>
      </c>
      <c r="M117" s="492">
        <f t="shared" si="83"/>
        <v>55606736</v>
      </c>
      <c r="N117" s="492">
        <f t="shared" si="83"/>
        <v>55606736</v>
      </c>
      <c r="O117" s="492">
        <f t="shared" si="83"/>
        <v>55606736</v>
      </c>
      <c r="P117" s="492">
        <f t="shared" si="83"/>
        <v>55606736</v>
      </c>
      <c r="Q117" s="492">
        <f t="shared" ref="Q117" si="84">SUM(Q118:Q120)</f>
        <v>55606736</v>
      </c>
    </row>
    <row r="118" spans="1:17" s="443" customFormat="1" ht="12">
      <c r="A118" s="493" t="s">
        <v>457</v>
      </c>
      <c r="B118" s="494">
        <f>B81</f>
        <v>34549046</v>
      </c>
      <c r="C118" s="494">
        <f t="shared" ref="C118:P118" si="85">C81</f>
        <v>35896458.789999999</v>
      </c>
      <c r="D118" s="494">
        <f t="shared" si="85"/>
        <v>37296420.689999998</v>
      </c>
      <c r="E118" s="494">
        <f t="shared" si="85"/>
        <v>38750981.090000004</v>
      </c>
      <c r="F118" s="494">
        <f t="shared" si="85"/>
        <v>40223518.369999997</v>
      </c>
      <c r="G118" s="494">
        <f t="shared" si="85"/>
        <v>41711788.549999997</v>
      </c>
      <c r="H118" s="494">
        <f t="shared" si="85"/>
        <v>41711788.549999997</v>
      </c>
      <c r="I118" s="494">
        <f t="shared" si="85"/>
        <v>41711788.549999997</v>
      </c>
      <c r="J118" s="494">
        <f t="shared" si="85"/>
        <v>41711788.549999997</v>
      </c>
      <c r="K118" s="494">
        <f t="shared" si="85"/>
        <v>41711788.549999997</v>
      </c>
      <c r="L118" s="494">
        <f t="shared" si="85"/>
        <v>41711788.549999997</v>
      </c>
      <c r="M118" s="494">
        <f t="shared" si="85"/>
        <v>41711788.549999997</v>
      </c>
      <c r="N118" s="494">
        <f t="shared" si="85"/>
        <v>41711788.549999997</v>
      </c>
      <c r="O118" s="494">
        <f t="shared" si="85"/>
        <v>41711788.549999997</v>
      </c>
      <c r="P118" s="494">
        <f t="shared" si="85"/>
        <v>41711788.549999997</v>
      </c>
      <c r="Q118" s="494">
        <f t="shared" ref="Q118" si="86">Q81</f>
        <v>41711788.549999997</v>
      </c>
    </row>
    <row r="119" spans="1:17" s="443" customFormat="1" ht="12">
      <c r="A119" s="493" t="s">
        <v>458</v>
      </c>
      <c r="B119" s="494">
        <f>B82</f>
        <v>11508909</v>
      </c>
      <c r="C119" s="494">
        <f t="shared" ref="C119:P119" si="87">C82</f>
        <v>11957756.449999999</v>
      </c>
      <c r="D119" s="494">
        <f t="shared" si="87"/>
        <v>12424108.949999999</v>
      </c>
      <c r="E119" s="494">
        <f t="shared" si="87"/>
        <v>12908649.199999999</v>
      </c>
      <c r="F119" s="494">
        <f t="shared" si="87"/>
        <v>13399177.869999999</v>
      </c>
      <c r="G119" s="494">
        <f t="shared" si="87"/>
        <v>13894947.449999999</v>
      </c>
      <c r="H119" s="494">
        <f t="shared" si="87"/>
        <v>13894947.449999999</v>
      </c>
      <c r="I119" s="494">
        <f t="shared" si="87"/>
        <v>13894947.449999999</v>
      </c>
      <c r="J119" s="494">
        <f t="shared" si="87"/>
        <v>13894947.449999999</v>
      </c>
      <c r="K119" s="494">
        <f t="shared" si="87"/>
        <v>13894947.449999999</v>
      </c>
      <c r="L119" s="494">
        <f t="shared" si="87"/>
        <v>13894947.449999999</v>
      </c>
      <c r="M119" s="494">
        <f t="shared" si="87"/>
        <v>13894947.449999999</v>
      </c>
      <c r="N119" s="494">
        <f t="shared" si="87"/>
        <v>13894947.449999999</v>
      </c>
      <c r="O119" s="494">
        <f t="shared" si="87"/>
        <v>13894947.449999999</v>
      </c>
      <c r="P119" s="494">
        <f t="shared" si="87"/>
        <v>13894947.449999999</v>
      </c>
      <c r="Q119" s="494">
        <f t="shared" ref="Q119" si="88">Q82</f>
        <v>13894947.449999999</v>
      </c>
    </row>
    <row r="120" spans="1:17" s="443" customFormat="1" ht="12">
      <c r="A120" s="493" t="s">
        <v>459</v>
      </c>
      <c r="B120" s="494">
        <f>B83</f>
        <v>1657640</v>
      </c>
      <c r="C120" s="494">
        <f t="shared" ref="C120:P120" si="89">C83</f>
        <v>623663.7649999999</v>
      </c>
      <c r="D120" s="494">
        <f t="shared" si="89"/>
        <v>1474774</v>
      </c>
      <c r="E120" s="494">
        <f t="shared" si="89"/>
        <v>650000</v>
      </c>
      <c r="F120" s="494">
        <f t="shared" si="89"/>
        <v>0</v>
      </c>
      <c r="G120" s="494">
        <f t="shared" si="89"/>
        <v>0</v>
      </c>
      <c r="H120" s="494">
        <f t="shared" si="89"/>
        <v>0</v>
      </c>
      <c r="I120" s="494">
        <f t="shared" si="89"/>
        <v>0</v>
      </c>
      <c r="J120" s="494">
        <f t="shared" si="89"/>
        <v>0</v>
      </c>
      <c r="K120" s="494">
        <f t="shared" si="89"/>
        <v>0</v>
      </c>
      <c r="L120" s="494">
        <f t="shared" si="89"/>
        <v>0</v>
      </c>
      <c r="M120" s="494">
        <f t="shared" si="89"/>
        <v>0</v>
      </c>
      <c r="N120" s="494">
        <f t="shared" si="89"/>
        <v>0</v>
      </c>
      <c r="O120" s="494">
        <f t="shared" si="89"/>
        <v>0</v>
      </c>
      <c r="P120" s="494">
        <f t="shared" si="89"/>
        <v>0</v>
      </c>
      <c r="Q120" s="494">
        <f t="shared" ref="Q120" si="90">Q83</f>
        <v>0</v>
      </c>
    </row>
    <row r="121" spans="1:17" s="443" customFormat="1" ht="12">
      <c r="A121" s="495" t="s">
        <v>16</v>
      </c>
      <c r="B121" s="494">
        <f>B84</f>
        <v>0</v>
      </c>
      <c r="C121" s="494">
        <f t="shared" ref="C121:P121" si="91">C84</f>
        <v>473663.76499999996</v>
      </c>
      <c r="D121" s="494">
        <f t="shared" si="91"/>
        <v>1074774</v>
      </c>
      <c r="E121" s="494">
        <f t="shared" si="91"/>
        <v>0</v>
      </c>
      <c r="F121" s="494">
        <f t="shared" si="91"/>
        <v>0</v>
      </c>
      <c r="G121" s="494">
        <f t="shared" si="91"/>
        <v>0</v>
      </c>
      <c r="H121" s="494">
        <f t="shared" si="91"/>
        <v>0</v>
      </c>
      <c r="I121" s="494">
        <f t="shared" si="91"/>
        <v>0</v>
      </c>
      <c r="J121" s="494">
        <f t="shared" si="91"/>
        <v>0</v>
      </c>
      <c r="K121" s="494">
        <f t="shared" si="91"/>
        <v>0</v>
      </c>
      <c r="L121" s="494">
        <f t="shared" si="91"/>
        <v>0</v>
      </c>
      <c r="M121" s="494">
        <f t="shared" si="91"/>
        <v>0</v>
      </c>
      <c r="N121" s="494">
        <f t="shared" si="91"/>
        <v>0</v>
      </c>
      <c r="O121" s="494">
        <f t="shared" si="91"/>
        <v>0</v>
      </c>
      <c r="P121" s="494">
        <f t="shared" si="91"/>
        <v>0</v>
      </c>
      <c r="Q121" s="494">
        <f t="shared" ref="Q121" si="92">Q84</f>
        <v>0</v>
      </c>
    </row>
    <row r="122" spans="1:17" s="443" customFormat="1" ht="12">
      <c r="A122" s="491" t="s">
        <v>460</v>
      </c>
      <c r="B122" s="492">
        <f t="shared" ref="B122" si="93">B123+B125</f>
        <v>68974419</v>
      </c>
      <c r="C122" s="492">
        <f>C123+C125</f>
        <v>70132681.989999995</v>
      </c>
      <c r="D122" s="492">
        <f t="shared" ref="D122:P122" si="94">D123+D125</f>
        <v>71997183.656666666</v>
      </c>
      <c r="E122" s="492">
        <f t="shared" si="94"/>
        <v>73893309.580000013</v>
      </c>
      <c r="F122" s="492">
        <f t="shared" si="94"/>
        <v>75827837.830000013</v>
      </c>
      <c r="G122" s="492">
        <f t="shared" si="94"/>
        <v>77738630.146666676</v>
      </c>
      <c r="H122" s="492">
        <f t="shared" si="94"/>
        <v>78030263.230000004</v>
      </c>
      <c r="I122" s="492">
        <f t="shared" si="94"/>
        <v>78030263.230000004</v>
      </c>
      <c r="J122" s="492">
        <f t="shared" si="94"/>
        <v>78030263.230000004</v>
      </c>
      <c r="K122" s="492">
        <f t="shared" si="94"/>
        <v>78030263.230000004</v>
      </c>
      <c r="L122" s="492">
        <f t="shared" si="94"/>
        <v>78030263.230000004</v>
      </c>
      <c r="M122" s="492">
        <f t="shared" si="94"/>
        <v>78030263.230000004</v>
      </c>
      <c r="N122" s="492">
        <f t="shared" si="94"/>
        <v>78030263.230000004</v>
      </c>
      <c r="O122" s="492">
        <f t="shared" si="94"/>
        <v>78030263.230000004</v>
      </c>
      <c r="P122" s="492">
        <f t="shared" si="94"/>
        <v>78030263.230000004</v>
      </c>
      <c r="Q122" s="492">
        <f t="shared" ref="Q122" si="95">Q123+Q125</f>
        <v>78030263.230000004</v>
      </c>
    </row>
    <row r="123" spans="1:17" s="484" customFormat="1" ht="12">
      <c r="A123" s="503" t="s">
        <v>461</v>
      </c>
      <c r="B123" s="504">
        <f>'6 Trwałość finansowa JST'!C19-'6 Trwałość finansowa JST'!C20+B124</f>
        <v>22931249</v>
      </c>
      <c r="C123" s="504">
        <f>'6 Trwałość finansowa JST'!D19-'6 Trwałość finansowa JST'!D20+C124</f>
        <v>23260734.929999992</v>
      </c>
      <c r="D123" s="504">
        <f>'6 Trwałość finansowa JST'!E19-'6 Trwałość finansowa JST'!E20+D124</f>
        <v>23953437.916666664</v>
      </c>
      <c r="E123" s="504">
        <f>'6 Trwałość finansowa JST'!F19-'6 Trwałość finansowa JST'!F20+E124</f>
        <v>24648470.200000003</v>
      </c>
      <c r="F123" s="504">
        <f>'6 Trwałość finansowa JST'!G19-'6 Trwałość finansowa JST'!G20+F124</f>
        <v>25351877.470000006</v>
      </c>
      <c r="G123" s="504">
        <f>'6 Trwałość finansowa JST'!H19-'6 Trwałość finansowa JST'!H20+G124</f>
        <v>26000770.776666671</v>
      </c>
      <c r="H123" s="504">
        <f>'6 Trwałość finansowa JST'!I19-'6 Trwałość finansowa JST'!I20+H124</f>
        <v>26292403.860000007</v>
      </c>
      <c r="I123" s="504">
        <f>'6 Trwałość finansowa JST'!J19-'6 Trwałość finansowa JST'!J20+I124</f>
        <v>26292403.860000007</v>
      </c>
      <c r="J123" s="504">
        <f>'6 Trwałość finansowa JST'!K19-'6 Trwałość finansowa JST'!K20+J124</f>
        <v>26292403.860000007</v>
      </c>
      <c r="K123" s="504">
        <f>'6 Trwałość finansowa JST'!L19-'6 Trwałość finansowa JST'!L20+K124</f>
        <v>26292403.860000007</v>
      </c>
      <c r="L123" s="504">
        <f>'6 Trwałość finansowa JST'!M19-'6 Trwałość finansowa JST'!M20+L124</f>
        <v>26292403.860000007</v>
      </c>
      <c r="M123" s="504">
        <f>'6 Trwałość finansowa JST'!N19-'6 Trwałość finansowa JST'!N20+M124</f>
        <v>26292403.860000007</v>
      </c>
      <c r="N123" s="504">
        <f>'6 Trwałość finansowa JST'!O19-'6 Trwałość finansowa JST'!O20+N124</f>
        <v>26292403.860000007</v>
      </c>
      <c r="O123" s="504">
        <f>'6 Trwałość finansowa JST'!P19-'6 Trwałość finansowa JST'!P20+O124</f>
        <v>26292403.860000007</v>
      </c>
      <c r="P123" s="504">
        <f>'6 Trwałość finansowa JST'!Q19-'6 Trwałość finansowa JST'!Q20+P124</f>
        <v>26292403.860000007</v>
      </c>
      <c r="Q123" s="504">
        <f>'6 Trwałość finansowa JST'!R19-'6 Trwałość finansowa JST'!R20+Q124</f>
        <v>26292403.860000007</v>
      </c>
    </row>
    <row r="124" spans="1:17" s="484" customFormat="1" ht="12">
      <c r="A124" s="505" t="s">
        <v>99</v>
      </c>
      <c r="B124" s="504">
        <f>B27</f>
        <v>0</v>
      </c>
      <c r="C124" s="504">
        <f t="shared" ref="C124:P124" si="96">C27</f>
        <v>6941.6666666666661</v>
      </c>
      <c r="D124" s="504">
        <f t="shared" si="96"/>
        <v>45892.933333333334</v>
      </c>
      <c r="E124" s="504">
        <f t="shared" si="96"/>
        <v>70173.600000000006</v>
      </c>
      <c r="F124" s="504">
        <f t="shared" si="96"/>
        <v>70173.600000000006</v>
      </c>
      <c r="G124" s="504">
        <f t="shared" si="96"/>
        <v>70683.083333333343</v>
      </c>
      <c r="H124" s="504">
        <f t="shared" si="96"/>
        <v>71047</v>
      </c>
      <c r="I124" s="504">
        <f t="shared" si="96"/>
        <v>71047</v>
      </c>
      <c r="J124" s="504">
        <f t="shared" si="96"/>
        <v>71047</v>
      </c>
      <c r="K124" s="504">
        <f t="shared" si="96"/>
        <v>71047</v>
      </c>
      <c r="L124" s="504">
        <f t="shared" si="96"/>
        <v>71047</v>
      </c>
      <c r="M124" s="504">
        <f t="shared" si="96"/>
        <v>71047</v>
      </c>
      <c r="N124" s="504">
        <f t="shared" si="96"/>
        <v>71047</v>
      </c>
      <c r="O124" s="504">
        <f t="shared" si="96"/>
        <v>71047</v>
      </c>
      <c r="P124" s="504">
        <f t="shared" si="96"/>
        <v>71047</v>
      </c>
      <c r="Q124" s="504">
        <f t="shared" ref="Q124" si="97">Q27</f>
        <v>71047</v>
      </c>
    </row>
    <row r="125" spans="1:17" s="506" customFormat="1" ht="12">
      <c r="A125" s="493" t="s">
        <v>462</v>
      </c>
      <c r="B125" s="494">
        <f>'6 Trwałość finansowa JST'!C21</f>
        <v>46043170</v>
      </c>
      <c r="C125" s="494">
        <f>'6 Trwałość finansowa JST'!D21</f>
        <v>46871947.060000002</v>
      </c>
      <c r="D125" s="494">
        <f>'6 Trwałość finansowa JST'!E21</f>
        <v>48043745.740000002</v>
      </c>
      <c r="E125" s="494">
        <f>'6 Trwałość finansowa JST'!F21</f>
        <v>49244839.380000003</v>
      </c>
      <c r="F125" s="494">
        <f>'6 Trwałość finansowa JST'!G21</f>
        <v>50475960.359999999</v>
      </c>
      <c r="G125" s="494">
        <f>'6 Trwałość finansowa JST'!H21</f>
        <v>51737859.369999997</v>
      </c>
      <c r="H125" s="494">
        <f>'6 Trwałość finansowa JST'!I21</f>
        <v>51737859.369999997</v>
      </c>
      <c r="I125" s="494">
        <f>'6 Trwałość finansowa JST'!J21</f>
        <v>51737859.369999997</v>
      </c>
      <c r="J125" s="494">
        <f>'6 Trwałość finansowa JST'!K21</f>
        <v>51737859.369999997</v>
      </c>
      <c r="K125" s="494">
        <f>'6 Trwałość finansowa JST'!L21</f>
        <v>51737859.369999997</v>
      </c>
      <c r="L125" s="494">
        <f>'6 Trwałość finansowa JST'!M21</f>
        <v>51737859.369999997</v>
      </c>
      <c r="M125" s="494">
        <f>'6 Trwałość finansowa JST'!N21</f>
        <v>51737859.369999997</v>
      </c>
      <c r="N125" s="494">
        <f>'6 Trwałość finansowa JST'!O21</f>
        <v>51737859.369999997</v>
      </c>
      <c r="O125" s="494">
        <f>'6 Trwałość finansowa JST'!P21</f>
        <v>51737859.369999997</v>
      </c>
      <c r="P125" s="494">
        <f>'6 Trwałość finansowa JST'!Q21</f>
        <v>51737859.369999997</v>
      </c>
      <c r="Q125" s="494">
        <f>'6 Trwałość finansowa JST'!R21</f>
        <v>51737859.369999997</v>
      </c>
    </row>
    <row r="126" spans="1:17" s="443" customFormat="1" ht="12">
      <c r="A126" s="495" t="s">
        <v>99</v>
      </c>
      <c r="B126" s="494">
        <f>'6 Trwałość finansowa JST'!C22</f>
        <v>0</v>
      </c>
      <c r="C126" s="494">
        <f>'6 Trwałość finansowa JST'!D22</f>
        <v>0</v>
      </c>
      <c r="D126" s="494">
        <f>'6 Trwałość finansowa JST'!E22</f>
        <v>0</v>
      </c>
      <c r="E126" s="494">
        <f>'6 Trwałość finansowa JST'!F22</f>
        <v>0</v>
      </c>
      <c r="F126" s="494">
        <f>'6 Trwałość finansowa JST'!G22</f>
        <v>0</v>
      </c>
      <c r="G126" s="494">
        <f>'6 Trwałość finansowa JST'!H22</f>
        <v>0</v>
      </c>
      <c r="H126" s="494">
        <f>'6 Trwałość finansowa JST'!I22</f>
        <v>0</v>
      </c>
      <c r="I126" s="494">
        <f>'6 Trwałość finansowa JST'!J22</f>
        <v>0</v>
      </c>
      <c r="J126" s="494">
        <f>'6 Trwałość finansowa JST'!K22</f>
        <v>0</v>
      </c>
      <c r="K126" s="494">
        <f>'6 Trwałość finansowa JST'!L22</f>
        <v>0</v>
      </c>
      <c r="L126" s="494">
        <f>'6 Trwałość finansowa JST'!M22</f>
        <v>0</v>
      </c>
      <c r="M126" s="494">
        <f>'6 Trwałość finansowa JST'!N22</f>
        <v>0</v>
      </c>
      <c r="N126" s="494">
        <f>'6 Trwałość finansowa JST'!O22</f>
        <v>0</v>
      </c>
      <c r="O126" s="494">
        <f>'6 Trwałość finansowa JST'!P22</f>
        <v>0</v>
      </c>
      <c r="P126" s="494">
        <f>'6 Trwałość finansowa JST'!Q22</f>
        <v>0</v>
      </c>
      <c r="Q126" s="494">
        <f>'6 Trwałość finansowa JST'!R22</f>
        <v>0</v>
      </c>
    </row>
    <row r="127" spans="1:17" s="443" customFormat="1" ht="12">
      <c r="A127" s="496" t="s">
        <v>10</v>
      </c>
      <c r="B127" s="497">
        <f t="shared" ref="B127:P127" si="98">B110-B122</f>
        <v>6580336</v>
      </c>
      <c r="C127" s="497">
        <f t="shared" si="98"/>
        <v>6145456.1150000095</v>
      </c>
      <c r="D127" s="497">
        <f t="shared" si="98"/>
        <v>8082589.1833333522</v>
      </c>
      <c r="E127" s="497">
        <f t="shared" si="98"/>
        <v>8427284.2099999934</v>
      </c>
      <c r="F127" s="497">
        <f t="shared" si="98"/>
        <v>8946238.5299999714</v>
      </c>
      <c r="G127" s="497">
        <f t="shared" si="98"/>
        <v>10172087.033333331</v>
      </c>
      <c r="H127" s="497">
        <f t="shared" si="98"/>
        <v>9880453.950000003</v>
      </c>
      <c r="I127" s="497">
        <f t="shared" si="98"/>
        <v>9880453.950000003</v>
      </c>
      <c r="J127" s="497">
        <f t="shared" si="98"/>
        <v>9880453.950000003</v>
      </c>
      <c r="K127" s="497">
        <f t="shared" si="98"/>
        <v>9880453.950000003</v>
      </c>
      <c r="L127" s="497">
        <f t="shared" si="98"/>
        <v>9880453.950000003</v>
      </c>
      <c r="M127" s="497">
        <f t="shared" si="98"/>
        <v>9880453.950000003</v>
      </c>
      <c r="N127" s="497">
        <f t="shared" si="98"/>
        <v>9880453.950000003</v>
      </c>
      <c r="O127" s="497">
        <f t="shared" si="98"/>
        <v>9880453.950000003</v>
      </c>
      <c r="P127" s="497">
        <f t="shared" si="98"/>
        <v>9880453.950000003</v>
      </c>
      <c r="Q127" s="497">
        <f t="shared" ref="Q127" si="99">Q110-Q122</f>
        <v>9880453.950000003</v>
      </c>
    </row>
    <row r="128" spans="1:17" s="443" customFormat="1" ht="12">
      <c r="A128" s="491" t="s">
        <v>17</v>
      </c>
      <c r="B128" s="492">
        <f t="shared" ref="B128:P128" si="100">SUM(B129:B131)</f>
        <v>2776000</v>
      </c>
      <c r="C128" s="492">
        <f t="shared" si="100"/>
        <v>2904014</v>
      </c>
      <c r="D128" s="492">
        <f t="shared" si="100"/>
        <v>2849770</v>
      </c>
      <c r="E128" s="492">
        <f t="shared" si="100"/>
        <v>3247198</v>
      </c>
      <c r="F128" s="492">
        <f t="shared" si="100"/>
        <v>2099300</v>
      </c>
      <c r="G128" s="492">
        <f t="shared" si="100"/>
        <v>491600</v>
      </c>
      <c r="H128" s="492">
        <f t="shared" si="100"/>
        <v>0</v>
      </c>
      <c r="I128" s="492">
        <f t="shared" si="100"/>
        <v>0</v>
      </c>
      <c r="J128" s="492">
        <f t="shared" si="100"/>
        <v>0</v>
      </c>
      <c r="K128" s="492">
        <f t="shared" si="100"/>
        <v>0</v>
      </c>
      <c r="L128" s="492">
        <f t="shared" si="100"/>
        <v>0</v>
      </c>
      <c r="M128" s="492">
        <f t="shared" si="100"/>
        <v>0</v>
      </c>
      <c r="N128" s="492">
        <f t="shared" si="100"/>
        <v>0</v>
      </c>
      <c r="O128" s="492">
        <f t="shared" si="100"/>
        <v>0</v>
      </c>
      <c r="P128" s="492">
        <f t="shared" si="100"/>
        <v>0</v>
      </c>
      <c r="Q128" s="492">
        <f t="shared" ref="Q128" si="101">SUM(Q129:Q131)</f>
        <v>0</v>
      </c>
    </row>
    <row r="129" spans="1:17" s="443" customFormat="1" ht="12">
      <c r="A129" s="493" t="s">
        <v>463</v>
      </c>
      <c r="B129" s="494">
        <f>B92</f>
        <v>2202000</v>
      </c>
      <c r="C129" s="494">
        <f t="shared" ref="C129:P129" si="102">C92</f>
        <v>2350000</v>
      </c>
      <c r="D129" s="494">
        <f t="shared" si="102"/>
        <v>2390000</v>
      </c>
      <c r="E129" s="494">
        <f t="shared" si="102"/>
        <v>2870000</v>
      </c>
      <c r="F129" s="494">
        <f t="shared" si="102"/>
        <v>1800000</v>
      </c>
      <c r="G129" s="494">
        <f t="shared" si="102"/>
        <v>200000</v>
      </c>
      <c r="H129" s="494">
        <f t="shared" si="102"/>
        <v>0</v>
      </c>
      <c r="I129" s="494">
        <f t="shared" si="102"/>
        <v>0</v>
      </c>
      <c r="J129" s="494">
        <f t="shared" si="102"/>
        <v>0</v>
      </c>
      <c r="K129" s="494">
        <f t="shared" si="102"/>
        <v>0</v>
      </c>
      <c r="L129" s="494">
        <f t="shared" si="102"/>
        <v>0</v>
      </c>
      <c r="M129" s="494">
        <f t="shared" si="102"/>
        <v>0</v>
      </c>
      <c r="N129" s="494">
        <f t="shared" si="102"/>
        <v>0</v>
      </c>
      <c r="O129" s="494">
        <f t="shared" si="102"/>
        <v>0</v>
      </c>
      <c r="P129" s="494">
        <f t="shared" si="102"/>
        <v>0</v>
      </c>
      <c r="Q129" s="494">
        <f t="shared" ref="Q129" si="103">Q92</f>
        <v>0</v>
      </c>
    </row>
    <row r="130" spans="1:17" s="443" customFormat="1" ht="12">
      <c r="A130" s="493" t="s">
        <v>464</v>
      </c>
      <c r="B130" s="494">
        <f>B93</f>
        <v>294000</v>
      </c>
      <c r="C130" s="494">
        <f t="shared" ref="C130:P130" si="104">C93</f>
        <v>286014</v>
      </c>
      <c r="D130" s="494">
        <f t="shared" si="104"/>
        <v>199970</v>
      </c>
      <c r="E130" s="494">
        <f t="shared" si="104"/>
        <v>125198</v>
      </c>
      <c r="F130" s="494">
        <f t="shared" si="104"/>
        <v>55000</v>
      </c>
      <c r="G130" s="494">
        <f t="shared" si="104"/>
        <v>55000</v>
      </c>
      <c r="H130" s="494">
        <f t="shared" si="104"/>
        <v>0</v>
      </c>
      <c r="I130" s="494">
        <f t="shared" si="104"/>
        <v>0</v>
      </c>
      <c r="J130" s="494">
        <f t="shared" si="104"/>
        <v>0</v>
      </c>
      <c r="K130" s="494">
        <f t="shared" si="104"/>
        <v>0</v>
      </c>
      <c r="L130" s="494">
        <f t="shared" si="104"/>
        <v>0</v>
      </c>
      <c r="M130" s="494">
        <f t="shared" si="104"/>
        <v>0</v>
      </c>
      <c r="N130" s="494">
        <f t="shared" si="104"/>
        <v>0</v>
      </c>
      <c r="O130" s="494">
        <f t="shared" si="104"/>
        <v>0</v>
      </c>
      <c r="P130" s="494">
        <f t="shared" si="104"/>
        <v>0</v>
      </c>
      <c r="Q130" s="494">
        <f t="shared" ref="Q130" si="105">Q93</f>
        <v>0</v>
      </c>
    </row>
    <row r="131" spans="1:17" s="443" customFormat="1" ht="12">
      <c r="A131" s="493" t="s">
        <v>465</v>
      </c>
      <c r="B131" s="494">
        <f>B94</f>
        <v>280000</v>
      </c>
      <c r="C131" s="494">
        <f t="shared" ref="C131:P131" si="106">C94</f>
        <v>268000</v>
      </c>
      <c r="D131" s="494">
        <f t="shared" si="106"/>
        <v>259800</v>
      </c>
      <c r="E131" s="494">
        <f t="shared" si="106"/>
        <v>252000</v>
      </c>
      <c r="F131" s="494">
        <f t="shared" si="106"/>
        <v>244300</v>
      </c>
      <c r="G131" s="494">
        <f t="shared" si="106"/>
        <v>236600</v>
      </c>
      <c r="H131" s="494">
        <f t="shared" si="106"/>
        <v>0</v>
      </c>
      <c r="I131" s="494">
        <f t="shared" si="106"/>
        <v>0</v>
      </c>
      <c r="J131" s="494">
        <f t="shared" si="106"/>
        <v>0</v>
      </c>
      <c r="K131" s="494">
        <f t="shared" si="106"/>
        <v>0</v>
      </c>
      <c r="L131" s="494">
        <f t="shared" si="106"/>
        <v>0</v>
      </c>
      <c r="M131" s="494">
        <f t="shared" si="106"/>
        <v>0</v>
      </c>
      <c r="N131" s="494">
        <f t="shared" si="106"/>
        <v>0</v>
      </c>
      <c r="O131" s="494">
        <f t="shared" si="106"/>
        <v>0</v>
      </c>
      <c r="P131" s="494">
        <f t="shared" si="106"/>
        <v>0</v>
      </c>
      <c r="Q131" s="494">
        <f t="shared" ref="Q131" si="107">Q94</f>
        <v>0</v>
      </c>
    </row>
    <row r="132" spans="1:17" s="443" customFormat="1" ht="12">
      <c r="A132" s="491" t="s">
        <v>380</v>
      </c>
      <c r="B132" s="492">
        <f t="shared" ref="B132:P132" si="108">B127-B128</f>
        <v>3804336</v>
      </c>
      <c r="C132" s="492">
        <f t="shared" si="108"/>
        <v>3241442.1150000095</v>
      </c>
      <c r="D132" s="492">
        <f t="shared" si="108"/>
        <v>5232819.1833333522</v>
      </c>
      <c r="E132" s="492">
        <f t="shared" si="108"/>
        <v>5180086.2099999934</v>
      </c>
      <c r="F132" s="492">
        <f t="shared" si="108"/>
        <v>6846938.5299999714</v>
      </c>
      <c r="G132" s="492">
        <f t="shared" si="108"/>
        <v>9680487.0333333313</v>
      </c>
      <c r="H132" s="492">
        <f t="shared" si="108"/>
        <v>9880453.950000003</v>
      </c>
      <c r="I132" s="492">
        <f t="shared" si="108"/>
        <v>9880453.950000003</v>
      </c>
      <c r="J132" s="492">
        <f t="shared" si="108"/>
        <v>9880453.950000003</v>
      </c>
      <c r="K132" s="492">
        <f t="shared" si="108"/>
        <v>9880453.950000003</v>
      </c>
      <c r="L132" s="492">
        <f t="shared" si="108"/>
        <v>9880453.950000003</v>
      </c>
      <c r="M132" s="492">
        <f t="shared" si="108"/>
        <v>9880453.950000003</v>
      </c>
      <c r="N132" s="492">
        <f t="shared" si="108"/>
        <v>9880453.950000003</v>
      </c>
      <c r="O132" s="492">
        <f t="shared" si="108"/>
        <v>9880453.950000003</v>
      </c>
      <c r="P132" s="492">
        <f t="shared" si="108"/>
        <v>9880453.950000003</v>
      </c>
      <c r="Q132" s="492">
        <f t="shared" ref="Q132" si="109">Q127-Q128</f>
        <v>9880453.950000003</v>
      </c>
    </row>
    <row r="133" spans="1:17" s="443" customFormat="1" ht="12">
      <c r="A133" s="491" t="s">
        <v>466</v>
      </c>
      <c r="B133" s="492">
        <f>SUM(B134:B135)</f>
        <v>9004336</v>
      </c>
      <c r="C133" s="492">
        <f>SUM(C134:C135)</f>
        <v>2767778.35</v>
      </c>
      <c r="D133" s="492">
        <f t="shared" ref="D133:P133" si="110">SUM(D134:D135)</f>
        <v>4161135.45</v>
      </c>
      <c r="E133" s="492">
        <f t="shared" si="110"/>
        <v>5185383.8099999996</v>
      </c>
      <c r="F133" s="492">
        <f t="shared" si="110"/>
        <v>6852236.1299999999</v>
      </c>
      <c r="G133" s="492">
        <f t="shared" si="110"/>
        <v>9685830.9499999993</v>
      </c>
      <c r="H133" s="492">
        <f t="shared" si="110"/>
        <v>9885830.9499999993</v>
      </c>
      <c r="I133" s="492">
        <f t="shared" si="110"/>
        <v>9885830.9499999993</v>
      </c>
      <c r="J133" s="492">
        <f t="shared" si="110"/>
        <v>9885830.9499999993</v>
      </c>
      <c r="K133" s="492">
        <f t="shared" si="110"/>
        <v>9885830.9499999993</v>
      </c>
      <c r="L133" s="492">
        <f t="shared" si="110"/>
        <v>9885830.9499999993</v>
      </c>
      <c r="M133" s="492">
        <f t="shared" si="110"/>
        <v>9885830.9499999993</v>
      </c>
      <c r="N133" s="492">
        <f t="shared" si="110"/>
        <v>9885830.9499999993</v>
      </c>
      <c r="O133" s="492">
        <f t="shared" si="110"/>
        <v>9885830.9499999993</v>
      </c>
      <c r="P133" s="492">
        <f t="shared" si="110"/>
        <v>9885830.9499999993</v>
      </c>
      <c r="Q133" s="492">
        <f t="shared" ref="Q133" si="111">SUM(Q134:Q135)</f>
        <v>9885830.9499999993</v>
      </c>
    </row>
    <row r="134" spans="1:17" s="443" customFormat="1" ht="12">
      <c r="A134" s="499" t="s">
        <v>378</v>
      </c>
      <c r="B134" s="494">
        <f>'6 Trwałość finansowa JST'!C30</f>
        <v>0</v>
      </c>
      <c r="C134" s="494">
        <f>'6 Trwałość finansowa JST'!D30</f>
        <v>557251.5</v>
      </c>
      <c r="D134" s="494">
        <f>'6 Trwałość finansowa JST'!E30</f>
        <v>1264440</v>
      </c>
      <c r="E134" s="494">
        <f>'6 Trwałość finansowa JST'!F30</f>
        <v>0</v>
      </c>
      <c r="F134" s="494">
        <f>'6 Trwałość finansowa JST'!G30</f>
        <v>0</v>
      </c>
      <c r="G134" s="494">
        <f>'6 Trwałość finansowa JST'!H30</f>
        <v>52890</v>
      </c>
      <c r="H134" s="494">
        <f>'6 Trwałość finansowa JST'!I30</f>
        <v>367401</v>
      </c>
      <c r="I134" s="494">
        <f>'6 Trwałość finansowa JST'!J30</f>
        <v>0</v>
      </c>
      <c r="J134" s="494">
        <f>'6 Trwałość finansowa JST'!K30</f>
        <v>367401</v>
      </c>
      <c r="K134" s="494">
        <f>'6 Trwałość finansowa JST'!L30</f>
        <v>52890</v>
      </c>
      <c r="L134" s="494">
        <f>'6 Trwałość finansowa JST'!M30</f>
        <v>367401</v>
      </c>
      <c r="M134" s="494">
        <f>'6 Trwałość finansowa JST'!N30</f>
        <v>0</v>
      </c>
      <c r="N134" s="494">
        <f>'6 Trwałość finansowa JST'!O30</f>
        <v>420291</v>
      </c>
      <c r="O134" s="494">
        <f>'6 Trwałość finansowa JST'!P30</f>
        <v>0</v>
      </c>
      <c r="P134" s="494">
        <f>'6 Trwałość finansowa JST'!Q30</f>
        <v>367401</v>
      </c>
      <c r="Q134" s="494">
        <f>'6 Trwałość finansowa JST'!R30</f>
        <v>52890</v>
      </c>
    </row>
    <row r="135" spans="1:17" s="443" customFormat="1" ht="12">
      <c r="A135" s="493" t="s">
        <v>379</v>
      </c>
      <c r="B135" s="494">
        <f>'6 Trwałość finansowa JST'!C31</f>
        <v>9004336</v>
      </c>
      <c r="C135" s="494">
        <f>'6 Trwałość finansowa JST'!D31</f>
        <v>2210526.85</v>
      </c>
      <c r="D135" s="494">
        <f>'6 Trwałość finansowa JST'!E31</f>
        <v>2896695.45</v>
      </c>
      <c r="E135" s="494">
        <f>'6 Trwałość finansowa JST'!F31</f>
        <v>5185383.8099999996</v>
      </c>
      <c r="F135" s="494">
        <f>'6 Trwałość finansowa JST'!G31</f>
        <v>6852236.1299999999</v>
      </c>
      <c r="G135" s="494">
        <f>'6 Trwałość finansowa JST'!H31</f>
        <v>9632940.9499999993</v>
      </c>
      <c r="H135" s="494">
        <f>'6 Trwałość finansowa JST'!I31</f>
        <v>9518429.9499999993</v>
      </c>
      <c r="I135" s="494">
        <f>'6 Trwałość finansowa JST'!J31</f>
        <v>9885830.9499999993</v>
      </c>
      <c r="J135" s="494">
        <f>'6 Trwałość finansowa JST'!K31</f>
        <v>9518429.9499999993</v>
      </c>
      <c r="K135" s="494">
        <f>'6 Trwałość finansowa JST'!L31</f>
        <v>9832940.9499999993</v>
      </c>
      <c r="L135" s="494">
        <f>'6 Trwałość finansowa JST'!M31</f>
        <v>9518429.9499999993</v>
      </c>
      <c r="M135" s="494">
        <f>'6 Trwałość finansowa JST'!N31</f>
        <v>9885830.9499999993</v>
      </c>
      <c r="N135" s="494">
        <f>'6 Trwałość finansowa JST'!O31</f>
        <v>9465539.9499999993</v>
      </c>
      <c r="O135" s="494">
        <f>'6 Trwałość finansowa JST'!P31</f>
        <v>9885830.9499999993</v>
      </c>
      <c r="P135" s="494">
        <f>'6 Trwałość finansowa JST'!Q31</f>
        <v>9518429.9499999993</v>
      </c>
      <c r="Q135" s="494">
        <f>'6 Trwałość finansowa JST'!R31</f>
        <v>9832940.9499999993</v>
      </c>
    </row>
    <row r="136" spans="1:17" s="443" customFormat="1" ht="12">
      <c r="A136" s="496" t="s">
        <v>11</v>
      </c>
      <c r="B136" s="497">
        <f t="shared" ref="B136" si="112">B132-B133</f>
        <v>-5200000</v>
      </c>
      <c r="C136" s="497">
        <f>C132-C133</f>
        <v>473663.76500000944</v>
      </c>
      <c r="D136" s="497">
        <f t="shared" ref="D136:P136" si="113">D132-D133</f>
        <v>1071683.733333352</v>
      </c>
      <c r="E136" s="497">
        <f t="shared" si="113"/>
        <v>-5297.6000000061467</v>
      </c>
      <c r="F136" s="497">
        <f t="shared" si="113"/>
        <v>-5297.6000000284985</v>
      </c>
      <c r="G136" s="497">
        <f t="shared" si="113"/>
        <v>-5343.9166666679084</v>
      </c>
      <c r="H136" s="497">
        <f t="shared" si="113"/>
        <v>-5376.9999999962747</v>
      </c>
      <c r="I136" s="497">
        <f t="shared" si="113"/>
        <v>-5376.9999999962747</v>
      </c>
      <c r="J136" s="497">
        <f t="shared" si="113"/>
        <v>-5376.9999999962747</v>
      </c>
      <c r="K136" s="497">
        <f t="shared" si="113"/>
        <v>-5376.9999999962747</v>
      </c>
      <c r="L136" s="497">
        <f t="shared" si="113"/>
        <v>-5376.9999999962747</v>
      </c>
      <c r="M136" s="497">
        <f t="shared" si="113"/>
        <v>-5376.9999999962747</v>
      </c>
      <c r="N136" s="497">
        <f t="shared" si="113"/>
        <v>-5376.9999999962747</v>
      </c>
      <c r="O136" s="497">
        <f t="shared" si="113"/>
        <v>-5376.9999999962747</v>
      </c>
      <c r="P136" s="497">
        <f t="shared" si="113"/>
        <v>-5376.9999999962747</v>
      </c>
      <c r="Q136" s="497">
        <f t="shared" ref="Q136" si="114">Q132-Q133</f>
        <v>-5376.9999999962747</v>
      </c>
    </row>
    <row r="137" spans="1:17" s="443" customFormat="1" ht="12">
      <c r="A137" s="491" t="s">
        <v>467</v>
      </c>
      <c r="B137" s="492">
        <f>SUM(B138:B139)</f>
        <v>1200000</v>
      </c>
      <c r="C137" s="492">
        <f t="shared" ref="C137:D137" si="115">SUM(C138:C140)</f>
        <v>0</v>
      </c>
      <c r="D137" s="492">
        <f t="shared" si="115"/>
        <v>0</v>
      </c>
      <c r="E137" s="492">
        <f>SUM(E138:E140)</f>
        <v>0</v>
      </c>
      <c r="F137" s="492">
        <f t="shared" ref="F137:P137" si="116">SUM(F138:F140)</f>
        <v>0</v>
      </c>
      <c r="G137" s="492">
        <f t="shared" si="116"/>
        <v>0</v>
      </c>
      <c r="H137" s="492">
        <f t="shared" si="116"/>
        <v>0</v>
      </c>
      <c r="I137" s="492">
        <f t="shared" si="116"/>
        <v>0</v>
      </c>
      <c r="J137" s="492">
        <f t="shared" si="116"/>
        <v>0</v>
      </c>
      <c r="K137" s="492">
        <f t="shared" si="116"/>
        <v>0</v>
      </c>
      <c r="L137" s="492">
        <f t="shared" si="116"/>
        <v>0</v>
      </c>
      <c r="M137" s="492">
        <f t="shared" si="116"/>
        <v>0</v>
      </c>
      <c r="N137" s="492">
        <f t="shared" si="116"/>
        <v>0</v>
      </c>
      <c r="O137" s="492">
        <f t="shared" si="116"/>
        <v>0</v>
      </c>
      <c r="P137" s="492">
        <f t="shared" si="116"/>
        <v>0</v>
      </c>
      <c r="Q137" s="492">
        <f t="shared" ref="Q137" si="117">SUM(Q138:Q140)</f>
        <v>0</v>
      </c>
    </row>
    <row r="138" spans="1:17" s="443" customFormat="1" ht="12">
      <c r="A138" s="499" t="s">
        <v>18</v>
      </c>
      <c r="B138" s="494">
        <f>'6 Trwałość finansowa JST'!C34</f>
        <v>0</v>
      </c>
      <c r="C138" s="494">
        <f>'6 Trwałość finansowa JST'!D34</f>
        <v>0</v>
      </c>
      <c r="D138" s="494">
        <f>'6 Trwałość finansowa JST'!E34</f>
        <v>0</v>
      </c>
      <c r="E138" s="494">
        <f>'6 Trwałość finansowa JST'!F34</f>
        <v>0</v>
      </c>
      <c r="F138" s="494">
        <f>'6 Trwałość finansowa JST'!G34</f>
        <v>0</v>
      </c>
      <c r="G138" s="494">
        <f>'6 Trwałość finansowa JST'!H34</f>
        <v>0</v>
      </c>
      <c r="H138" s="494">
        <f>'6 Trwałość finansowa JST'!I34</f>
        <v>0</v>
      </c>
      <c r="I138" s="494">
        <f>'6 Trwałość finansowa JST'!J34</f>
        <v>0</v>
      </c>
      <c r="J138" s="494">
        <f>'6 Trwałość finansowa JST'!K34</f>
        <v>0</v>
      </c>
      <c r="K138" s="494">
        <f>'6 Trwałość finansowa JST'!L34</f>
        <v>0</v>
      </c>
      <c r="L138" s="494">
        <f>'6 Trwałość finansowa JST'!M34</f>
        <v>0</v>
      </c>
      <c r="M138" s="494">
        <f>'6 Trwałość finansowa JST'!N34</f>
        <v>0</v>
      </c>
      <c r="N138" s="494">
        <f>'6 Trwałość finansowa JST'!O34</f>
        <v>0</v>
      </c>
      <c r="O138" s="494">
        <f>'6 Trwałość finansowa JST'!P34</f>
        <v>0</v>
      </c>
      <c r="P138" s="494">
        <f>'6 Trwałość finansowa JST'!Q34</f>
        <v>0</v>
      </c>
      <c r="Q138" s="494">
        <f>'6 Trwałość finansowa JST'!R34</f>
        <v>0</v>
      </c>
    </row>
    <row r="139" spans="1:17" s="443" customFormat="1" ht="12">
      <c r="A139" s="493" t="s">
        <v>19</v>
      </c>
      <c r="B139" s="494">
        <f>'6 Trwałość finansowa JST'!C35</f>
        <v>1200000</v>
      </c>
      <c r="C139" s="494">
        <f>'6 Trwałość finansowa JST'!D35</f>
        <v>0</v>
      </c>
      <c r="D139" s="494">
        <f>'6 Trwałość finansowa JST'!E35</f>
        <v>0</v>
      </c>
      <c r="E139" s="494">
        <f>'6 Trwałość finansowa JST'!F35</f>
        <v>0</v>
      </c>
      <c r="F139" s="494">
        <f>'6 Trwałość finansowa JST'!G35</f>
        <v>0</v>
      </c>
      <c r="G139" s="494">
        <f>'6 Trwałość finansowa JST'!H35</f>
        <v>0</v>
      </c>
      <c r="H139" s="494">
        <f>'6 Trwałość finansowa JST'!I35</f>
        <v>0</v>
      </c>
      <c r="I139" s="494">
        <f>'6 Trwałość finansowa JST'!J35</f>
        <v>0</v>
      </c>
      <c r="J139" s="494">
        <f>'6 Trwałość finansowa JST'!K35</f>
        <v>0</v>
      </c>
      <c r="K139" s="494">
        <f>'6 Trwałość finansowa JST'!L35</f>
        <v>0</v>
      </c>
      <c r="L139" s="494">
        <f>'6 Trwałość finansowa JST'!M35</f>
        <v>0</v>
      </c>
      <c r="M139" s="494">
        <f>'6 Trwałość finansowa JST'!N35</f>
        <v>0</v>
      </c>
      <c r="N139" s="494">
        <f>'6 Trwałość finansowa JST'!O35</f>
        <v>0</v>
      </c>
      <c r="O139" s="494">
        <f>'6 Trwałość finansowa JST'!P35</f>
        <v>0</v>
      </c>
      <c r="P139" s="494">
        <f>'6 Trwałość finansowa JST'!Q35</f>
        <v>0</v>
      </c>
      <c r="Q139" s="494">
        <f>'6 Trwałość finansowa JST'!R35</f>
        <v>0</v>
      </c>
    </row>
    <row r="140" spans="1:17" s="443" customFormat="1" ht="12">
      <c r="A140" s="491" t="s">
        <v>388</v>
      </c>
      <c r="B140" s="494">
        <f>'6 Trwałość finansowa JST'!C36</f>
        <v>1000000</v>
      </c>
      <c r="C140" s="494">
        <f>'6 Trwałość finansowa JST'!D36</f>
        <v>0</v>
      </c>
      <c r="D140" s="494">
        <f>'6 Trwałość finansowa JST'!E36</f>
        <v>0</v>
      </c>
      <c r="E140" s="494">
        <f>'6 Trwałość finansowa JST'!F36</f>
        <v>0</v>
      </c>
      <c r="F140" s="494">
        <f>'6 Trwałość finansowa JST'!G36</f>
        <v>0</v>
      </c>
      <c r="G140" s="494">
        <f>'6 Trwałość finansowa JST'!H36</f>
        <v>0</v>
      </c>
      <c r="H140" s="494">
        <f>'6 Trwałość finansowa JST'!I36</f>
        <v>0</v>
      </c>
      <c r="I140" s="494">
        <f>'6 Trwałość finansowa JST'!J36</f>
        <v>0</v>
      </c>
      <c r="J140" s="494">
        <f>'6 Trwałość finansowa JST'!K36</f>
        <v>0</v>
      </c>
      <c r="K140" s="494">
        <f>'6 Trwałość finansowa JST'!L36</f>
        <v>0</v>
      </c>
      <c r="L140" s="494">
        <f>'6 Trwałość finansowa JST'!M36</f>
        <v>0</v>
      </c>
      <c r="M140" s="494">
        <f>'6 Trwałość finansowa JST'!N36</f>
        <v>0</v>
      </c>
      <c r="N140" s="494">
        <f>'6 Trwałość finansowa JST'!O36</f>
        <v>0</v>
      </c>
      <c r="O140" s="494">
        <f>'6 Trwałość finansowa JST'!P36</f>
        <v>0</v>
      </c>
      <c r="P140" s="494">
        <f>'6 Trwałość finansowa JST'!Q36</f>
        <v>0</v>
      </c>
      <c r="Q140" s="494">
        <f>'6 Trwałość finansowa JST'!R36</f>
        <v>0</v>
      </c>
    </row>
    <row r="141" spans="1:17" s="443" customFormat="1" ht="12">
      <c r="A141" s="496" t="s">
        <v>12</v>
      </c>
      <c r="B141" s="500">
        <f>B136+B137+B140</f>
        <v>-3000000</v>
      </c>
      <c r="C141" s="500">
        <f>C136+C137+C140</f>
        <v>473663.76500000944</v>
      </c>
      <c r="D141" s="500">
        <f t="shared" ref="D141:P141" si="118">D136+D137+D140</f>
        <v>1071683.733333352</v>
      </c>
      <c r="E141" s="500">
        <f t="shared" si="118"/>
        <v>-5297.6000000061467</v>
      </c>
      <c r="F141" s="500">
        <f t="shared" si="118"/>
        <v>-5297.6000000284985</v>
      </c>
      <c r="G141" s="500">
        <f t="shared" si="118"/>
        <v>-5343.9166666679084</v>
      </c>
      <c r="H141" s="500">
        <f t="shared" si="118"/>
        <v>-5376.9999999962747</v>
      </c>
      <c r="I141" s="500">
        <f t="shared" si="118"/>
        <v>-5376.9999999962747</v>
      </c>
      <c r="J141" s="500">
        <f t="shared" si="118"/>
        <v>-5376.9999999962747</v>
      </c>
      <c r="K141" s="500">
        <f t="shared" si="118"/>
        <v>-5376.9999999962747</v>
      </c>
      <c r="L141" s="500">
        <f t="shared" si="118"/>
        <v>-5376.9999999962747</v>
      </c>
      <c r="M141" s="500">
        <f t="shared" si="118"/>
        <v>-5376.9999999962747</v>
      </c>
      <c r="N141" s="500">
        <f t="shared" si="118"/>
        <v>-5376.9999999962747</v>
      </c>
      <c r="O141" s="500">
        <f t="shared" si="118"/>
        <v>-5376.9999999962747</v>
      </c>
      <c r="P141" s="500">
        <f t="shared" si="118"/>
        <v>-5376.9999999962747</v>
      </c>
      <c r="Q141" s="500">
        <f t="shared" ref="Q141" si="119">Q136+Q137+Q140</f>
        <v>-5376.9999999962747</v>
      </c>
    </row>
    <row r="142" spans="1:17" s="443" customFormat="1" ht="12">
      <c r="A142" s="501" t="s">
        <v>14</v>
      </c>
      <c r="B142" s="502">
        <f>B141+B143</f>
        <v>0</v>
      </c>
      <c r="C142" s="502">
        <f>B142+C141</f>
        <v>473663.76500000944</v>
      </c>
      <c r="D142" s="502">
        <f t="shared" ref="D142:Q142" si="120">C142+D141</f>
        <v>1545347.4983333615</v>
      </c>
      <c r="E142" s="502">
        <f t="shared" si="120"/>
        <v>1540049.8983333553</v>
      </c>
      <c r="F142" s="502">
        <f t="shared" si="120"/>
        <v>1534752.2983333268</v>
      </c>
      <c r="G142" s="502">
        <f t="shared" si="120"/>
        <v>1529408.3816666589</v>
      </c>
      <c r="H142" s="502">
        <f t="shared" si="120"/>
        <v>1524031.3816666626</v>
      </c>
      <c r="I142" s="502">
        <f t="shared" si="120"/>
        <v>1518654.3816666664</v>
      </c>
      <c r="J142" s="502">
        <f t="shared" si="120"/>
        <v>1513277.3816666701</v>
      </c>
      <c r="K142" s="502">
        <f t="shared" si="120"/>
        <v>1507900.3816666738</v>
      </c>
      <c r="L142" s="502">
        <f t="shared" si="120"/>
        <v>1502523.3816666775</v>
      </c>
      <c r="M142" s="502">
        <f t="shared" si="120"/>
        <v>1497146.3816666813</v>
      </c>
      <c r="N142" s="502">
        <f t="shared" si="120"/>
        <v>1491769.381666685</v>
      </c>
      <c r="O142" s="502">
        <f t="shared" si="120"/>
        <v>1486392.3816666887</v>
      </c>
      <c r="P142" s="502">
        <f t="shared" si="120"/>
        <v>1481015.3816666924</v>
      </c>
      <c r="Q142" s="502">
        <f t="shared" si="120"/>
        <v>1475638.3816666962</v>
      </c>
    </row>
    <row r="143" spans="1:17" s="529" customFormat="1" ht="12">
      <c r="A143" s="526" t="s">
        <v>491</v>
      </c>
      <c r="B143" s="527">
        <f>'6 Trwałość finansowa JST'!C39</f>
        <v>3000000</v>
      </c>
      <c r="C143" s="528"/>
      <c r="D143" s="528"/>
      <c r="E143" s="528"/>
      <c r="F143" s="528"/>
      <c r="G143" s="528"/>
      <c r="H143" s="528"/>
      <c r="I143" s="528"/>
      <c r="J143" s="528"/>
      <c r="K143" s="528"/>
      <c r="L143" s="528"/>
      <c r="M143" s="528"/>
      <c r="N143" s="528"/>
      <c r="O143" s="528"/>
      <c r="P143" s="528"/>
      <c r="Q143" s="443"/>
    </row>
    <row r="144" spans="1:17" s="443" customFormat="1" ht="12"/>
    <row r="145" spans="1:17" s="443" customFormat="1" ht="12">
      <c r="A145" s="487" t="s">
        <v>469</v>
      </c>
      <c r="B145" s="488"/>
      <c r="C145" s="488"/>
      <c r="D145" s="488"/>
      <c r="E145" s="488"/>
      <c r="F145" s="488"/>
      <c r="G145" s="488"/>
      <c r="H145" s="488"/>
    </row>
    <row r="146" spans="1:17" s="443" customFormat="1" ht="12">
      <c r="A146" s="489" t="s">
        <v>28</v>
      </c>
      <c r="B146" s="490">
        <v>2016</v>
      </c>
      <c r="C146" s="490">
        <f t="shared" ref="C146:Q146" si="121">B146+1</f>
        <v>2017</v>
      </c>
      <c r="D146" s="490">
        <f t="shared" si="121"/>
        <v>2018</v>
      </c>
      <c r="E146" s="490">
        <f t="shared" si="121"/>
        <v>2019</v>
      </c>
      <c r="F146" s="490">
        <f t="shared" si="121"/>
        <v>2020</v>
      </c>
      <c r="G146" s="490">
        <f t="shared" si="121"/>
        <v>2021</v>
      </c>
      <c r="H146" s="490">
        <f t="shared" si="121"/>
        <v>2022</v>
      </c>
      <c r="I146" s="490">
        <f t="shared" si="121"/>
        <v>2023</v>
      </c>
      <c r="J146" s="490">
        <f t="shared" si="121"/>
        <v>2024</v>
      </c>
      <c r="K146" s="490">
        <f t="shared" si="121"/>
        <v>2025</v>
      </c>
      <c r="L146" s="490">
        <f t="shared" si="121"/>
        <v>2026</v>
      </c>
      <c r="M146" s="490">
        <f t="shared" si="121"/>
        <v>2027</v>
      </c>
      <c r="N146" s="490">
        <f t="shared" si="121"/>
        <v>2028</v>
      </c>
      <c r="O146" s="490">
        <f t="shared" si="121"/>
        <v>2029</v>
      </c>
      <c r="P146" s="490">
        <f t="shared" si="121"/>
        <v>2030</v>
      </c>
      <c r="Q146" s="490">
        <f t="shared" si="121"/>
        <v>2031</v>
      </c>
    </row>
    <row r="147" spans="1:17" s="443" customFormat="1" ht="12">
      <c r="A147" s="491" t="s">
        <v>7</v>
      </c>
      <c r="B147" s="492">
        <f t="shared" ref="B147:P147" si="122">B148+B154+B153</f>
        <v>75554755</v>
      </c>
      <c r="C147" s="492">
        <f t="shared" si="122"/>
        <v>76278138.105000004</v>
      </c>
      <c r="D147" s="492">
        <f t="shared" si="122"/>
        <v>80079772.840000018</v>
      </c>
      <c r="E147" s="492">
        <f t="shared" si="122"/>
        <v>82320593.790000007</v>
      </c>
      <c r="F147" s="492">
        <f t="shared" si="122"/>
        <v>84774076.359999985</v>
      </c>
      <c r="G147" s="492">
        <f t="shared" si="122"/>
        <v>87910717.180000007</v>
      </c>
      <c r="H147" s="492">
        <f t="shared" si="122"/>
        <v>87910717.180000007</v>
      </c>
      <c r="I147" s="492">
        <f t="shared" si="122"/>
        <v>87910717.180000007</v>
      </c>
      <c r="J147" s="492">
        <f t="shared" si="122"/>
        <v>87910717.180000007</v>
      </c>
      <c r="K147" s="492">
        <f t="shared" si="122"/>
        <v>87910717.180000007</v>
      </c>
      <c r="L147" s="492">
        <f t="shared" si="122"/>
        <v>87910717.180000007</v>
      </c>
      <c r="M147" s="492">
        <f t="shared" si="122"/>
        <v>87910717.180000007</v>
      </c>
      <c r="N147" s="492">
        <f t="shared" si="122"/>
        <v>87910717.180000007</v>
      </c>
      <c r="O147" s="492">
        <f t="shared" si="122"/>
        <v>87910717.180000007</v>
      </c>
      <c r="P147" s="492">
        <f t="shared" si="122"/>
        <v>87910717.180000007</v>
      </c>
      <c r="Q147" s="492">
        <f t="shared" ref="Q147" si="123">Q148+Q154+Q153</f>
        <v>87910717.180000007</v>
      </c>
    </row>
    <row r="148" spans="1:17" s="443" customFormat="1" ht="12">
      <c r="A148" s="491" t="s">
        <v>8</v>
      </c>
      <c r="B148" s="492">
        <f t="shared" ref="B148:P148" si="124">SUM(B149:B152)</f>
        <v>13814992</v>
      </c>
      <c r="C148" s="492">
        <f t="shared" si="124"/>
        <v>13229148.550000004</v>
      </c>
      <c r="D148" s="492">
        <f t="shared" si="124"/>
        <v>13745085.340000013</v>
      </c>
      <c r="E148" s="492">
        <f t="shared" si="124"/>
        <v>14281143.660000004</v>
      </c>
      <c r="F148" s="492">
        <f t="shared" si="124"/>
        <v>14823827.130000001</v>
      </c>
      <c r="G148" s="492">
        <f t="shared" si="124"/>
        <v>15372308.730000006</v>
      </c>
      <c r="H148" s="492">
        <f t="shared" si="124"/>
        <v>15372308.730000006</v>
      </c>
      <c r="I148" s="492">
        <f t="shared" si="124"/>
        <v>15372308.730000006</v>
      </c>
      <c r="J148" s="492">
        <f t="shared" si="124"/>
        <v>15372308.730000006</v>
      </c>
      <c r="K148" s="492">
        <f t="shared" si="124"/>
        <v>15372308.730000006</v>
      </c>
      <c r="L148" s="492">
        <f t="shared" si="124"/>
        <v>15372308.730000006</v>
      </c>
      <c r="M148" s="492">
        <f t="shared" si="124"/>
        <v>15372308.730000006</v>
      </c>
      <c r="N148" s="492">
        <f t="shared" si="124"/>
        <v>15372308.730000006</v>
      </c>
      <c r="O148" s="492">
        <f t="shared" si="124"/>
        <v>15372308.730000006</v>
      </c>
      <c r="P148" s="492">
        <f t="shared" si="124"/>
        <v>15372308.730000006</v>
      </c>
      <c r="Q148" s="492">
        <f t="shared" ref="Q148" si="125">SUM(Q149:Q152)</f>
        <v>15372308.730000006</v>
      </c>
    </row>
    <row r="149" spans="1:17" s="443" customFormat="1" ht="12">
      <c r="A149" s="493" t="s">
        <v>453</v>
      </c>
      <c r="B149" s="494">
        <f>'6 Trwałość finansowa JST'!C8</f>
        <v>5419540</v>
      </c>
      <c r="C149" s="494">
        <f>'6 Trwałość finansowa JST'!D8</f>
        <v>5630902.0599999996</v>
      </c>
      <c r="D149" s="494">
        <f>'6 Trwałość finansowa JST'!E8</f>
        <v>5850507.2400000002</v>
      </c>
      <c r="E149" s="494">
        <f>'6 Trwałość finansowa JST'!F8</f>
        <v>6078677.0199999996</v>
      </c>
      <c r="F149" s="494">
        <f>'6 Trwałość finansowa JST'!G8</f>
        <v>6309666.75</v>
      </c>
      <c r="G149" s="494">
        <f>'6 Trwałość finansowa JST'!H8</f>
        <v>6543124.4199999999</v>
      </c>
      <c r="H149" s="494">
        <f>'6 Trwałość finansowa JST'!I8</f>
        <v>6543124.4199999999</v>
      </c>
      <c r="I149" s="494">
        <f>'6 Trwałość finansowa JST'!J8</f>
        <v>6543124.4199999999</v>
      </c>
      <c r="J149" s="494">
        <f>'6 Trwałość finansowa JST'!K8</f>
        <v>6543124.4199999999</v>
      </c>
      <c r="K149" s="494">
        <f>'6 Trwałość finansowa JST'!L8</f>
        <v>6543124.4199999999</v>
      </c>
      <c r="L149" s="494">
        <f>'6 Trwałość finansowa JST'!M8</f>
        <v>6543124.4199999999</v>
      </c>
      <c r="M149" s="494">
        <f>'6 Trwałość finansowa JST'!N8</f>
        <v>6543124.4199999999</v>
      </c>
      <c r="N149" s="494">
        <f>'6 Trwałość finansowa JST'!O8</f>
        <v>6543124.4199999999</v>
      </c>
      <c r="O149" s="494">
        <f>'6 Trwałość finansowa JST'!P8</f>
        <v>6543124.4199999999</v>
      </c>
      <c r="P149" s="494">
        <f>'6 Trwałość finansowa JST'!Q8</f>
        <v>6543124.4199999999</v>
      </c>
      <c r="Q149" s="494">
        <f>'6 Trwałość finansowa JST'!R8</f>
        <v>6543124.4199999999</v>
      </c>
    </row>
    <row r="150" spans="1:17" s="443" customFormat="1" ht="12">
      <c r="A150" s="493" t="s">
        <v>454</v>
      </c>
      <c r="B150" s="494">
        <f>'6 Trwałość finansowa JST'!C9</f>
        <v>500</v>
      </c>
      <c r="C150" s="494">
        <f>'6 Trwałość finansowa JST'!D9</f>
        <v>0</v>
      </c>
      <c r="D150" s="494">
        <f>'6 Trwałość finansowa JST'!E9</f>
        <v>0</v>
      </c>
      <c r="E150" s="494">
        <f>'6 Trwałość finansowa JST'!F9</f>
        <v>0</v>
      </c>
      <c r="F150" s="494">
        <f>'6 Trwałość finansowa JST'!G9</f>
        <v>0</v>
      </c>
      <c r="G150" s="494">
        <f>'6 Trwałość finansowa JST'!H9</f>
        <v>0</v>
      </c>
      <c r="H150" s="494">
        <f>'6 Trwałość finansowa JST'!I9</f>
        <v>0</v>
      </c>
      <c r="I150" s="494">
        <f>'6 Trwałość finansowa JST'!J9</f>
        <v>0</v>
      </c>
      <c r="J150" s="494">
        <f>'6 Trwałość finansowa JST'!K9</f>
        <v>0</v>
      </c>
      <c r="K150" s="494">
        <f>'6 Trwałość finansowa JST'!L9</f>
        <v>0</v>
      </c>
      <c r="L150" s="494">
        <f>'6 Trwałość finansowa JST'!M9</f>
        <v>0</v>
      </c>
      <c r="M150" s="494">
        <f>'6 Trwałość finansowa JST'!N9</f>
        <v>0</v>
      </c>
      <c r="N150" s="494">
        <f>'6 Trwałość finansowa JST'!O9</f>
        <v>0</v>
      </c>
      <c r="O150" s="494">
        <f>'6 Trwałość finansowa JST'!P9</f>
        <v>0</v>
      </c>
      <c r="P150" s="494">
        <f>'6 Trwałość finansowa JST'!Q9</f>
        <v>0</v>
      </c>
      <c r="Q150" s="494">
        <f>'6 Trwałość finansowa JST'!R9</f>
        <v>0</v>
      </c>
    </row>
    <row r="151" spans="1:17" s="443" customFormat="1" ht="12">
      <c r="A151" s="493" t="s">
        <v>455</v>
      </c>
      <c r="B151" s="494">
        <f>'6 Trwałość finansowa JST'!C10</f>
        <v>8394952</v>
      </c>
      <c r="C151" s="494">
        <f>'6 Trwałość finansowa JST'!D10</f>
        <v>7598246.4900000058</v>
      </c>
      <c r="D151" s="494">
        <f>'6 Trwałość finansowa JST'!E10</f>
        <v>7894578.1000000127</v>
      </c>
      <c r="E151" s="494">
        <f>'6 Trwałość finansowa JST'!F10</f>
        <v>8202466.6400000043</v>
      </c>
      <c r="F151" s="494">
        <f>'6 Trwałość finansowa JST'!G10</f>
        <v>8514160.3800000008</v>
      </c>
      <c r="G151" s="494">
        <f>'6 Trwałość finansowa JST'!H10</f>
        <v>8829184.3100000061</v>
      </c>
      <c r="H151" s="494">
        <f>'6 Trwałość finansowa JST'!I10</f>
        <v>8829184.3100000061</v>
      </c>
      <c r="I151" s="494">
        <f>'6 Trwałość finansowa JST'!J10</f>
        <v>8829184.3100000061</v>
      </c>
      <c r="J151" s="494">
        <f>'6 Trwałość finansowa JST'!K10</f>
        <v>8829184.3100000061</v>
      </c>
      <c r="K151" s="494">
        <f>'6 Trwałość finansowa JST'!L10</f>
        <v>8829184.3100000061</v>
      </c>
      <c r="L151" s="494">
        <f>'6 Trwałość finansowa JST'!M10</f>
        <v>8829184.3100000061</v>
      </c>
      <c r="M151" s="494">
        <f>'6 Trwałość finansowa JST'!N10</f>
        <v>8829184.3100000061</v>
      </c>
      <c r="N151" s="494">
        <f>'6 Trwałość finansowa JST'!O10</f>
        <v>8829184.3100000061</v>
      </c>
      <c r="O151" s="494">
        <f>'6 Trwałość finansowa JST'!P10</f>
        <v>8829184.3100000061</v>
      </c>
      <c r="P151" s="494">
        <f>'6 Trwałość finansowa JST'!Q10</f>
        <v>8829184.3100000061</v>
      </c>
      <c r="Q151" s="494">
        <f>'6 Trwałość finansowa JST'!R10</f>
        <v>8829184.3100000061</v>
      </c>
    </row>
    <row r="152" spans="1:17" s="443" customFormat="1" ht="12">
      <c r="A152" s="495" t="s">
        <v>377</v>
      </c>
      <c r="B152" s="494">
        <f>'6 Trwałość finansowa JST'!C11</f>
        <v>0</v>
      </c>
      <c r="C152" s="494">
        <f>'6 Trwałość finansowa JST'!D11</f>
        <v>0</v>
      </c>
      <c r="D152" s="494">
        <f>'6 Trwałość finansowa JST'!E11</f>
        <v>0</v>
      </c>
      <c r="E152" s="494">
        <f>'6 Trwałość finansowa JST'!F11</f>
        <v>0</v>
      </c>
      <c r="F152" s="494">
        <f>'6 Trwałość finansowa JST'!G11</f>
        <v>0</v>
      </c>
      <c r="G152" s="494">
        <f>'6 Trwałość finansowa JST'!H11</f>
        <v>0</v>
      </c>
      <c r="H152" s="494">
        <f>'6 Trwałość finansowa JST'!I11</f>
        <v>0</v>
      </c>
      <c r="I152" s="494">
        <f>'6 Trwałość finansowa JST'!J11</f>
        <v>0</v>
      </c>
      <c r="J152" s="494">
        <f>'6 Trwałość finansowa JST'!K11</f>
        <v>0</v>
      </c>
      <c r="K152" s="494">
        <f>'6 Trwałość finansowa JST'!L11</f>
        <v>0</v>
      </c>
      <c r="L152" s="494">
        <f>'6 Trwałość finansowa JST'!M11</f>
        <v>0</v>
      </c>
      <c r="M152" s="494">
        <f>'6 Trwałość finansowa JST'!N11</f>
        <v>0</v>
      </c>
      <c r="N152" s="494">
        <f>'6 Trwałość finansowa JST'!O11</f>
        <v>0</v>
      </c>
      <c r="O152" s="494">
        <f>'6 Trwałość finansowa JST'!P11</f>
        <v>0</v>
      </c>
      <c r="P152" s="494">
        <f>'6 Trwałość finansowa JST'!Q11</f>
        <v>0</v>
      </c>
      <c r="Q152" s="494">
        <f>'6 Trwałość finansowa JST'!R11</f>
        <v>0</v>
      </c>
    </row>
    <row r="153" spans="1:17" s="449" customFormat="1" ht="24">
      <c r="A153" s="491" t="s">
        <v>456</v>
      </c>
      <c r="B153" s="492">
        <f>'6 Trwałość finansowa JST'!C12</f>
        <v>14024168</v>
      </c>
      <c r="C153" s="492">
        <f>'6 Trwałość finansowa JST'!D12</f>
        <v>14571110.550000001</v>
      </c>
      <c r="D153" s="492">
        <f>'6 Trwałość finansowa JST'!E12</f>
        <v>15139383.860000001</v>
      </c>
      <c r="E153" s="492">
        <f>'6 Trwałość finansowa JST'!F12</f>
        <v>15729819.84</v>
      </c>
      <c r="F153" s="492">
        <f>'6 Trwałość finansowa JST'!G12</f>
        <v>16327552.99</v>
      </c>
      <c r="G153" s="492">
        <f>'6 Trwałość finansowa JST'!H12</f>
        <v>16931672.449999999</v>
      </c>
      <c r="H153" s="492">
        <f>'6 Trwałość finansowa JST'!I12</f>
        <v>16931672.449999999</v>
      </c>
      <c r="I153" s="492">
        <f>'6 Trwałość finansowa JST'!J12</f>
        <v>16931672.449999999</v>
      </c>
      <c r="J153" s="492">
        <f>'6 Trwałość finansowa JST'!K12</f>
        <v>16931672.449999999</v>
      </c>
      <c r="K153" s="492">
        <f>'6 Trwałość finansowa JST'!L12</f>
        <v>16931672.449999999</v>
      </c>
      <c r="L153" s="492">
        <f>'6 Trwałość finansowa JST'!M12</f>
        <v>16931672.449999999</v>
      </c>
      <c r="M153" s="492">
        <f>'6 Trwałość finansowa JST'!N12</f>
        <v>16931672.449999999</v>
      </c>
      <c r="N153" s="492">
        <f>'6 Trwałość finansowa JST'!O12</f>
        <v>16931672.449999999</v>
      </c>
      <c r="O153" s="492">
        <f>'6 Trwałość finansowa JST'!P12</f>
        <v>16931672.449999999</v>
      </c>
      <c r="P153" s="492">
        <f>'6 Trwałość finansowa JST'!Q12</f>
        <v>16931672.449999999</v>
      </c>
      <c r="Q153" s="492">
        <f>'6 Trwałość finansowa JST'!R12</f>
        <v>16931672.449999999</v>
      </c>
    </row>
    <row r="154" spans="1:17" s="443" customFormat="1" ht="12">
      <c r="A154" s="491" t="s">
        <v>9</v>
      </c>
      <c r="B154" s="492">
        <f t="shared" ref="B154:P154" si="126">SUM(B155:B157)</f>
        <v>47715595</v>
      </c>
      <c r="C154" s="492">
        <f t="shared" si="126"/>
        <v>48477879.004999995</v>
      </c>
      <c r="D154" s="492">
        <f t="shared" si="126"/>
        <v>51195303.640000001</v>
      </c>
      <c r="E154" s="492">
        <f t="shared" si="126"/>
        <v>52309630.290000007</v>
      </c>
      <c r="F154" s="492">
        <f t="shared" si="126"/>
        <v>53622696.239999995</v>
      </c>
      <c r="G154" s="492">
        <f t="shared" si="126"/>
        <v>55606736</v>
      </c>
      <c r="H154" s="492">
        <f t="shared" si="126"/>
        <v>55606736</v>
      </c>
      <c r="I154" s="492">
        <f t="shared" si="126"/>
        <v>55606736</v>
      </c>
      <c r="J154" s="492">
        <f t="shared" si="126"/>
        <v>55606736</v>
      </c>
      <c r="K154" s="492">
        <f t="shared" si="126"/>
        <v>55606736</v>
      </c>
      <c r="L154" s="492">
        <f t="shared" si="126"/>
        <v>55606736</v>
      </c>
      <c r="M154" s="492">
        <f t="shared" si="126"/>
        <v>55606736</v>
      </c>
      <c r="N154" s="492">
        <f t="shared" si="126"/>
        <v>55606736</v>
      </c>
      <c r="O154" s="492">
        <f t="shared" si="126"/>
        <v>55606736</v>
      </c>
      <c r="P154" s="492">
        <f t="shared" si="126"/>
        <v>55606736</v>
      </c>
      <c r="Q154" s="492">
        <f t="shared" ref="Q154" si="127">SUM(Q155:Q157)</f>
        <v>55606736</v>
      </c>
    </row>
    <row r="155" spans="1:17" s="443" customFormat="1" ht="12">
      <c r="A155" s="493" t="s">
        <v>457</v>
      </c>
      <c r="B155" s="494">
        <f>'6 Trwałość finansowa JST'!C14</f>
        <v>34549046</v>
      </c>
      <c r="C155" s="494">
        <f>'6 Trwałość finansowa JST'!D14</f>
        <v>35896458.789999999</v>
      </c>
      <c r="D155" s="494">
        <f>'6 Trwałość finansowa JST'!E14</f>
        <v>37296420.689999998</v>
      </c>
      <c r="E155" s="494">
        <f>'6 Trwałość finansowa JST'!F14</f>
        <v>38750981.090000004</v>
      </c>
      <c r="F155" s="494">
        <f>'6 Trwałość finansowa JST'!G14</f>
        <v>40223518.369999997</v>
      </c>
      <c r="G155" s="494">
        <f>'6 Trwałość finansowa JST'!H14</f>
        <v>41711788.549999997</v>
      </c>
      <c r="H155" s="494">
        <f>'6 Trwałość finansowa JST'!I14</f>
        <v>41711788.549999997</v>
      </c>
      <c r="I155" s="494">
        <f>'6 Trwałość finansowa JST'!J14</f>
        <v>41711788.549999997</v>
      </c>
      <c r="J155" s="494">
        <f>'6 Trwałość finansowa JST'!K14</f>
        <v>41711788.549999997</v>
      </c>
      <c r="K155" s="494">
        <f>'6 Trwałość finansowa JST'!L14</f>
        <v>41711788.549999997</v>
      </c>
      <c r="L155" s="494">
        <f>'6 Trwałość finansowa JST'!M14</f>
        <v>41711788.549999997</v>
      </c>
      <c r="M155" s="494">
        <f>'6 Trwałość finansowa JST'!N14</f>
        <v>41711788.549999997</v>
      </c>
      <c r="N155" s="494">
        <f>'6 Trwałość finansowa JST'!O14</f>
        <v>41711788.549999997</v>
      </c>
      <c r="O155" s="494">
        <f>'6 Trwałość finansowa JST'!P14</f>
        <v>41711788.549999997</v>
      </c>
      <c r="P155" s="494">
        <f>'6 Trwałość finansowa JST'!Q14</f>
        <v>41711788.549999997</v>
      </c>
      <c r="Q155" s="494">
        <f>'6 Trwałość finansowa JST'!R14</f>
        <v>41711788.549999997</v>
      </c>
    </row>
    <row r="156" spans="1:17" s="443" customFormat="1" ht="12">
      <c r="A156" s="493" t="s">
        <v>458</v>
      </c>
      <c r="B156" s="494">
        <f>'6 Trwałość finansowa JST'!C15</f>
        <v>11508909</v>
      </c>
      <c r="C156" s="494">
        <f>'6 Trwałość finansowa JST'!D15</f>
        <v>11957756.449999999</v>
      </c>
      <c r="D156" s="494">
        <f>'6 Trwałość finansowa JST'!E15</f>
        <v>12424108.949999999</v>
      </c>
      <c r="E156" s="494">
        <f>'6 Trwałość finansowa JST'!F15</f>
        <v>12908649.199999999</v>
      </c>
      <c r="F156" s="494">
        <f>'6 Trwałość finansowa JST'!G15</f>
        <v>13399177.869999999</v>
      </c>
      <c r="G156" s="494">
        <f>'6 Trwałość finansowa JST'!H15</f>
        <v>13894947.449999999</v>
      </c>
      <c r="H156" s="494">
        <f>'6 Trwałość finansowa JST'!I15</f>
        <v>13894947.449999999</v>
      </c>
      <c r="I156" s="494">
        <f>'6 Trwałość finansowa JST'!J15</f>
        <v>13894947.449999999</v>
      </c>
      <c r="J156" s="494">
        <f>'6 Trwałość finansowa JST'!K15</f>
        <v>13894947.449999999</v>
      </c>
      <c r="K156" s="494">
        <f>'6 Trwałość finansowa JST'!L15</f>
        <v>13894947.449999999</v>
      </c>
      <c r="L156" s="494">
        <f>'6 Trwałość finansowa JST'!M15</f>
        <v>13894947.449999999</v>
      </c>
      <c r="M156" s="494">
        <f>'6 Trwałość finansowa JST'!N15</f>
        <v>13894947.449999999</v>
      </c>
      <c r="N156" s="494">
        <f>'6 Trwałość finansowa JST'!O15</f>
        <v>13894947.449999999</v>
      </c>
      <c r="O156" s="494">
        <f>'6 Trwałość finansowa JST'!P15</f>
        <v>13894947.449999999</v>
      </c>
      <c r="P156" s="494">
        <f>'6 Trwałość finansowa JST'!Q15</f>
        <v>13894947.449999999</v>
      </c>
      <c r="Q156" s="494">
        <f>'6 Trwałość finansowa JST'!R15</f>
        <v>13894947.449999999</v>
      </c>
    </row>
    <row r="157" spans="1:17" s="443" customFormat="1" ht="12">
      <c r="A157" s="493" t="s">
        <v>459</v>
      </c>
      <c r="B157" s="494">
        <f>'6 Trwałość finansowa JST'!C16</f>
        <v>1657640</v>
      </c>
      <c r="C157" s="494">
        <f>'6 Trwałość finansowa JST'!D16</f>
        <v>623663.7649999999</v>
      </c>
      <c r="D157" s="494">
        <f>'6 Trwałość finansowa JST'!E16</f>
        <v>1474774</v>
      </c>
      <c r="E157" s="494">
        <f>'6 Trwałość finansowa JST'!F16</f>
        <v>650000</v>
      </c>
      <c r="F157" s="494">
        <f>'6 Trwałość finansowa JST'!G16</f>
        <v>0</v>
      </c>
      <c r="G157" s="494">
        <f>'6 Trwałość finansowa JST'!H16</f>
        <v>0</v>
      </c>
      <c r="H157" s="494">
        <f>'6 Trwałość finansowa JST'!I16</f>
        <v>0</v>
      </c>
      <c r="I157" s="494">
        <f>'6 Trwałość finansowa JST'!J16</f>
        <v>0</v>
      </c>
      <c r="J157" s="494">
        <f>'6 Trwałość finansowa JST'!K16</f>
        <v>0</v>
      </c>
      <c r="K157" s="494">
        <f>'6 Trwałość finansowa JST'!L16</f>
        <v>0</v>
      </c>
      <c r="L157" s="494">
        <f>'6 Trwałość finansowa JST'!M16</f>
        <v>0</v>
      </c>
      <c r="M157" s="494">
        <f>'6 Trwałość finansowa JST'!N16</f>
        <v>0</v>
      </c>
      <c r="N157" s="494">
        <f>'6 Trwałość finansowa JST'!O16</f>
        <v>0</v>
      </c>
      <c r="O157" s="494">
        <f>'6 Trwałość finansowa JST'!P16</f>
        <v>0</v>
      </c>
      <c r="P157" s="494">
        <f>'6 Trwałość finansowa JST'!Q16</f>
        <v>0</v>
      </c>
      <c r="Q157" s="494">
        <f>'6 Trwałość finansowa JST'!R16</f>
        <v>0</v>
      </c>
    </row>
    <row r="158" spans="1:17" s="443" customFormat="1" ht="12">
      <c r="A158" s="495" t="s">
        <v>16</v>
      </c>
      <c r="B158" s="494">
        <f>'6 Trwałość finansowa JST'!C17</f>
        <v>0</v>
      </c>
      <c r="C158" s="494">
        <f>'6 Trwałość finansowa JST'!D17</f>
        <v>473663.76499999996</v>
      </c>
      <c r="D158" s="494">
        <f>'6 Trwałość finansowa JST'!E17</f>
        <v>1074774</v>
      </c>
      <c r="E158" s="494">
        <f>'6 Trwałość finansowa JST'!F17</f>
        <v>0</v>
      </c>
      <c r="F158" s="494">
        <f>'6 Trwałość finansowa JST'!G17</f>
        <v>0</v>
      </c>
      <c r="G158" s="494">
        <f>'6 Trwałość finansowa JST'!H17</f>
        <v>0</v>
      </c>
      <c r="H158" s="494">
        <f>'6 Trwałość finansowa JST'!I17</f>
        <v>0</v>
      </c>
      <c r="I158" s="494">
        <f>'6 Trwałość finansowa JST'!J17</f>
        <v>0</v>
      </c>
      <c r="J158" s="494">
        <f>'6 Trwałość finansowa JST'!K17</f>
        <v>0</v>
      </c>
      <c r="K158" s="494">
        <f>'6 Trwałość finansowa JST'!L17</f>
        <v>0</v>
      </c>
      <c r="L158" s="494">
        <f>'6 Trwałość finansowa JST'!M17</f>
        <v>0</v>
      </c>
      <c r="M158" s="494">
        <f>'6 Trwałość finansowa JST'!N17</f>
        <v>0</v>
      </c>
      <c r="N158" s="494">
        <f>'6 Trwałość finansowa JST'!O17</f>
        <v>0</v>
      </c>
      <c r="O158" s="494">
        <f>'6 Trwałość finansowa JST'!P17</f>
        <v>0</v>
      </c>
      <c r="P158" s="494">
        <f>'6 Trwałość finansowa JST'!Q17</f>
        <v>0</v>
      </c>
      <c r="Q158" s="494">
        <f>'6 Trwałość finansowa JST'!R17</f>
        <v>0</v>
      </c>
    </row>
    <row r="159" spans="1:17" s="443" customFormat="1" ht="12">
      <c r="A159" s="491" t="s">
        <v>460</v>
      </c>
      <c r="B159" s="492">
        <f>B160+B162</f>
        <v>68974419</v>
      </c>
      <c r="C159" s="492">
        <f>C160+C162</f>
        <v>70132786.114999995</v>
      </c>
      <c r="D159" s="492">
        <f t="shared" ref="D159:P159" si="128">D160+D162</f>
        <v>71994949.443333328</v>
      </c>
      <c r="E159" s="492">
        <f t="shared" si="128"/>
        <v>73889504.128000006</v>
      </c>
      <c r="F159" s="492">
        <f t="shared" si="128"/>
        <v>75824162.129999995</v>
      </c>
      <c r="G159" s="492">
        <f t="shared" si="128"/>
        <v>77734919.709166676</v>
      </c>
      <c r="H159" s="492">
        <f t="shared" si="128"/>
        <v>78026527.980000004</v>
      </c>
      <c r="I159" s="492">
        <f t="shared" si="128"/>
        <v>78026527.980000004</v>
      </c>
      <c r="J159" s="492">
        <f t="shared" si="128"/>
        <v>78026527.980000004</v>
      </c>
      <c r="K159" s="492">
        <f t="shared" si="128"/>
        <v>78026527.980000004</v>
      </c>
      <c r="L159" s="492">
        <f t="shared" si="128"/>
        <v>78026527.980000004</v>
      </c>
      <c r="M159" s="492">
        <f t="shared" si="128"/>
        <v>78026527.980000004</v>
      </c>
      <c r="N159" s="492">
        <f t="shared" si="128"/>
        <v>78026527.980000004</v>
      </c>
      <c r="O159" s="492">
        <f t="shared" si="128"/>
        <v>78026527.980000004</v>
      </c>
      <c r="P159" s="492">
        <f t="shared" si="128"/>
        <v>78026527.980000004</v>
      </c>
      <c r="Q159" s="492">
        <f t="shared" ref="Q159" si="129">Q160+Q162</f>
        <v>78026527.980000004</v>
      </c>
    </row>
    <row r="160" spans="1:17" s="484" customFormat="1" ht="12">
      <c r="A160" s="503" t="s">
        <v>461</v>
      </c>
      <c r="B160" s="504">
        <f>'6 Trwałość finansowa JST'!C19-'6 Trwałość finansowa JST'!C20+'17'!B161</f>
        <v>22931249</v>
      </c>
      <c r="C160" s="504">
        <f>'6 Trwałość finansowa JST'!D19-'6 Trwałość finansowa JST'!D20+'17'!C161</f>
        <v>23260839.054999992</v>
      </c>
      <c r="D160" s="504">
        <f>'6 Trwałość finansowa JST'!E19-'6 Trwałość finansowa JST'!E20+'17'!D161</f>
        <v>23951203.703333329</v>
      </c>
      <c r="E160" s="504">
        <f>'6 Trwałość finansowa JST'!F19-'6 Trwałość finansowa JST'!F20+'17'!E161</f>
        <v>24644664.748</v>
      </c>
      <c r="F160" s="504">
        <f>'6 Trwałość finansowa JST'!G19-'6 Trwałość finansowa JST'!G20+'17'!F161</f>
        <v>25348201.770000003</v>
      </c>
      <c r="G160" s="504">
        <f>'6 Trwałość finansowa JST'!H19-'6 Trwałość finansowa JST'!H20+'17'!G161</f>
        <v>25997060.339166671</v>
      </c>
      <c r="H160" s="504">
        <f>'6 Trwałość finansowa JST'!I19-'6 Trwałość finansowa JST'!I20+'17'!H161</f>
        <v>26288668.610000007</v>
      </c>
      <c r="I160" s="504">
        <f>'6 Trwałość finansowa JST'!J19-'6 Trwałość finansowa JST'!J20+'17'!I161</f>
        <v>26288668.610000007</v>
      </c>
      <c r="J160" s="504">
        <f>'6 Trwałość finansowa JST'!K19-'6 Trwałość finansowa JST'!K20+'17'!J161</f>
        <v>26288668.610000007</v>
      </c>
      <c r="K160" s="504">
        <f>'6 Trwałość finansowa JST'!L19-'6 Trwałość finansowa JST'!L20+'17'!K161</f>
        <v>26288668.610000007</v>
      </c>
      <c r="L160" s="504">
        <f>'6 Trwałość finansowa JST'!M19-'6 Trwałość finansowa JST'!M20+'17'!L161</f>
        <v>26288668.610000007</v>
      </c>
      <c r="M160" s="504">
        <f>'6 Trwałość finansowa JST'!N19-'6 Trwałość finansowa JST'!N20+'17'!M161</f>
        <v>26288668.610000007</v>
      </c>
      <c r="N160" s="504">
        <f>'6 Trwałość finansowa JST'!O19-'6 Trwałość finansowa JST'!O20+'17'!N161</f>
        <v>26288668.610000007</v>
      </c>
      <c r="O160" s="504">
        <f>'6 Trwałość finansowa JST'!P19-'6 Trwałość finansowa JST'!P20+'17'!O161</f>
        <v>26288668.610000007</v>
      </c>
      <c r="P160" s="504">
        <f>'6 Trwałość finansowa JST'!Q19-'6 Trwałość finansowa JST'!Q20+'17'!P161</f>
        <v>26288668.610000007</v>
      </c>
      <c r="Q160" s="504">
        <f>'6 Trwałość finansowa JST'!R19-'6 Trwałość finansowa JST'!R20+'17'!Q161</f>
        <v>26288668.610000007</v>
      </c>
    </row>
    <row r="161" spans="1:18" s="484" customFormat="1" ht="12">
      <c r="A161" s="505" t="s">
        <v>99</v>
      </c>
      <c r="B161" s="504">
        <f t="shared" ref="B161:P161" si="130">B53</f>
        <v>0</v>
      </c>
      <c r="C161" s="504">
        <f t="shared" si="130"/>
        <v>7045.7916666666661</v>
      </c>
      <c r="D161" s="504">
        <f t="shared" si="130"/>
        <v>43658.720000000001</v>
      </c>
      <c r="E161" s="504">
        <f t="shared" si="130"/>
        <v>66368.148000000001</v>
      </c>
      <c r="F161" s="504">
        <f t="shared" si="130"/>
        <v>66497.899999999994</v>
      </c>
      <c r="G161" s="504">
        <f t="shared" si="130"/>
        <v>66972.645833333328</v>
      </c>
      <c r="H161" s="504">
        <f t="shared" si="130"/>
        <v>67311.75</v>
      </c>
      <c r="I161" s="504">
        <f t="shared" si="130"/>
        <v>67311.75</v>
      </c>
      <c r="J161" s="504">
        <f t="shared" si="130"/>
        <v>67311.75</v>
      </c>
      <c r="K161" s="504">
        <f t="shared" si="130"/>
        <v>67311.75</v>
      </c>
      <c r="L161" s="504">
        <f t="shared" si="130"/>
        <v>67311.75</v>
      </c>
      <c r="M161" s="504">
        <f t="shared" si="130"/>
        <v>67311.75</v>
      </c>
      <c r="N161" s="504">
        <f t="shared" si="130"/>
        <v>67311.75</v>
      </c>
      <c r="O161" s="504">
        <f t="shared" si="130"/>
        <v>67311.75</v>
      </c>
      <c r="P161" s="504">
        <f t="shared" si="130"/>
        <v>67311.75</v>
      </c>
      <c r="Q161" s="504">
        <f t="shared" ref="Q161" si="131">Q53</f>
        <v>67311.75</v>
      </c>
    </row>
    <row r="162" spans="1:18" s="506" customFormat="1" ht="12">
      <c r="A162" s="493" t="s">
        <v>462</v>
      </c>
      <c r="B162" s="494">
        <f>'6 Trwałość finansowa JST'!C21</f>
        <v>46043170</v>
      </c>
      <c r="C162" s="494">
        <f>'6 Trwałość finansowa JST'!D21</f>
        <v>46871947.060000002</v>
      </c>
      <c r="D162" s="494">
        <f>'6 Trwałość finansowa JST'!E21</f>
        <v>48043745.740000002</v>
      </c>
      <c r="E162" s="494">
        <f>'6 Trwałość finansowa JST'!F21</f>
        <v>49244839.380000003</v>
      </c>
      <c r="F162" s="494">
        <f>'6 Trwałość finansowa JST'!G21</f>
        <v>50475960.359999999</v>
      </c>
      <c r="G162" s="494">
        <f>'6 Trwałość finansowa JST'!H21</f>
        <v>51737859.369999997</v>
      </c>
      <c r="H162" s="494">
        <f>'6 Trwałość finansowa JST'!I21</f>
        <v>51737859.369999997</v>
      </c>
      <c r="I162" s="494">
        <f>'6 Trwałość finansowa JST'!J21</f>
        <v>51737859.369999997</v>
      </c>
      <c r="J162" s="494">
        <f>'6 Trwałość finansowa JST'!K21</f>
        <v>51737859.369999997</v>
      </c>
      <c r="K162" s="494">
        <f>'6 Trwałość finansowa JST'!L21</f>
        <v>51737859.369999997</v>
      </c>
      <c r="L162" s="494">
        <f>'6 Trwałość finansowa JST'!M21</f>
        <v>51737859.369999997</v>
      </c>
      <c r="M162" s="494">
        <f>'6 Trwałość finansowa JST'!N21</f>
        <v>51737859.369999997</v>
      </c>
      <c r="N162" s="494">
        <f>'6 Trwałość finansowa JST'!O21</f>
        <v>51737859.369999997</v>
      </c>
      <c r="O162" s="494">
        <f>'6 Trwałość finansowa JST'!P21</f>
        <v>51737859.369999997</v>
      </c>
      <c r="P162" s="494">
        <f>'6 Trwałość finansowa JST'!Q21</f>
        <v>51737859.369999997</v>
      </c>
      <c r="Q162" s="494">
        <f>'6 Trwałość finansowa JST'!R21</f>
        <v>51737859.369999997</v>
      </c>
      <c r="R162" s="484"/>
    </row>
    <row r="163" spans="1:18" s="443" customFormat="1" ht="12">
      <c r="A163" s="495" t="s">
        <v>99</v>
      </c>
      <c r="B163" s="494">
        <f>'6 Trwałość finansowa JST'!C22</f>
        <v>0</v>
      </c>
      <c r="C163" s="494">
        <f>'6 Trwałość finansowa JST'!D22</f>
        <v>0</v>
      </c>
      <c r="D163" s="494">
        <f>'6 Trwałość finansowa JST'!E22</f>
        <v>0</v>
      </c>
      <c r="E163" s="494">
        <f>'6 Trwałość finansowa JST'!F22</f>
        <v>0</v>
      </c>
      <c r="F163" s="494">
        <f>'6 Trwałość finansowa JST'!G22</f>
        <v>0</v>
      </c>
      <c r="G163" s="494">
        <f>'6 Trwałość finansowa JST'!H22</f>
        <v>0</v>
      </c>
      <c r="H163" s="494">
        <f>'6 Trwałość finansowa JST'!I22</f>
        <v>0</v>
      </c>
      <c r="I163" s="494">
        <f>'6 Trwałość finansowa JST'!J22</f>
        <v>0</v>
      </c>
      <c r="J163" s="494">
        <f>'6 Trwałość finansowa JST'!K22</f>
        <v>0</v>
      </c>
      <c r="K163" s="494">
        <f>'6 Trwałość finansowa JST'!L22</f>
        <v>0</v>
      </c>
      <c r="L163" s="494">
        <f>'6 Trwałość finansowa JST'!M22</f>
        <v>0</v>
      </c>
      <c r="M163" s="494">
        <f>'6 Trwałość finansowa JST'!N22</f>
        <v>0</v>
      </c>
      <c r="N163" s="494">
        <f>'6 Trwałość finansowa JST'!O22</f>
        <v>0</v>
      </c>
      <c r="O163" s="494">
        <f>'6 Trwałość finansowa JST'!P22</f>
        <v>0</v>
      </c>
      <c r="P163" s="494">
        <f>'6 Trwałość finansowa JST'!Q22</f>
        <v>0</v>
      </c>
      <c r="Q163" s="494">
        <f>'6 Trwałość finansowa JST'!R22</f>
        <v>0</v>
      </c>
      <c r="R163" s="484"/>
    </row>
    <row r="164" spans="1:18" s="443" customFormat="1" ht="12">
      <c r="A164" s="496" t="s">
        <v>10</v>
      </c>
      <c r="B164" s="497">
        <f t="shared" ref="B164:P164" si="132">B147-B159</f>
        <v>6580336</v>
      </c>
      <c r="C164" s="497">
        <f t="shared" si="132"/>
        <v>6145351.9900000095</v>
      </c>
      <c r="D164" s="497">
        <f t="shared" si="132"/>
        <v>8084823.3966666907</v>
      </c>
      <c r="E164" s="497">
        <f t="shared" si="132"/>
        <v>8431089.6620000005</v>
      </c>
      <c r="F164" s="497">
        <f t="shared" si="132"/>
        <v>8949914.2299999893</v>
      </c>
      <c r="G164" s="497">
        <f t="shared" si="132"/>
        <v>10175797.470833331</v>
      </c>
      <c r="H164" s="497">
        <f t="shared" si="132"/>
        <v>9884189.200000003</v>
      </c>
      <c r="I164" s="497">
        <f t="shared" si="132"/>
        <v>9884189.200000003</v>
      </c>
      <c r="J164" s="497">
        <f t="shared" si="132"/>
        <v>9884189.200000003</v>
      </c>
      <c r="K164" s="497">
        <f t="shared" si="132"/>
        <v>9884189.200000003</v>
      </c>
      <c r="L164" s="497">
        <f t="shared" si="132"/>
        <v>9884189.200000003</v>
      </c>
      <c r="M164" s="497">
        <f t="shared" si="132"/>
        <v>9884189.200000003</v>
      </c>
      <c r="N164" s="497">
        <f t="shared" si="132"/>
        <v>9884189.200000003</v>
      </c>
      <c r="O164" s="497">
        <f t="shared" si="132"/>
        <v>9884189.200000003</v>
      </c>
      <c r="P164" s="497">
        <f t="shared" si="132"/>
        <v>9884189.200000003</v>
      </c>
      <c r="Q164" s="497">
        <f t="shared" ref="Q164" si="133">Q147-Q159</f>
        <v>9884189.200000003</v>
      </c>
      <c r="R164" s="484"/>
    </row>
    <row r="165" spans="1:18" s="443" customFormat="1" ht="12">
      <c r="A165" s="491" t="s">
        <v>17</v>
      </c>
      <c r="B165" s="492">
        <f t="shared" ref="B165" si="134">SUM(B166:B168)</f>
        <v>2776000</v>
      </c>
      <c r="C165" s="492">
        <f t="shared" ref="C165:P165" si="135">SUM(C166:C168)</f>
        <v>2904014</v>
      </c>
      <c r="D165" s="492">
        <f t="shared" si="135"/>
        <v>2849770</v>
      </c>
      <c r="E165" s="492">
        <f t="shared" si="135"/>
        <v>3247198</v>
      </c>
      <c r="F165" s="492">
        <f t="shared" si="135"/>
        <v>2099300</v>
      </c>
      <c r="G165" s="492">
        <f t="shared" si="135"/>
        <v>491600</v>
      </c>
      <c r="H165" s="492">
        <f t="shared" si="135"/>
        <v>0</v>
      </c>
      <c r="I165" s="492">
        <f t="shared" si="135"/>
        <v>0</v>
      </c>
      <c r="J165" s="492">
        <f t="shared" si="135"/>
        <v>0</v>
      </c>
      <c r="K165" s="492">
        <f t="shared" si="135"/>
        <v>0</v>
      </c>
      <c r="L165" s="492">
        <f t="shared" si="135"/>
        <v>0</v>
      </c>
      <c r="M165" s="492">
        <f t="shared" si="135"/>
        <v>0</v>
      </c>
      <c r="N165" s="492">
        <f t="shared" si="135"/>
        <v>0</v>
      </c>
      <c r="O165" s="492">
        <f t="shared" si="135"/>
        <v>0</v>
      </c>
      <c r="P165" s="492">
        <f t="shared" si="135"/>
        <v>0</v>
      </c>
      <c r="Q165" s="492">
        <f t="shared" ref="Q165" si="136">SUM(Q166:Q168)</f>
        <v>0</v>
      </c>
    </row>
    <row r="166" spans="1:18" s="443" customFormat="1" ht="12">
      <c r="A166" s="493" t="s">
        <v>463</v>
      </c>
      <c r="B166" s="494">
        <f>'6 Trwałość finansowa JST'!C25</f>
        <v>2202000</v>
      </c>
      <c r="C166" s="494">
        <f>'6 Trwałość finansowa JST'!D25</f>
        <v>2350000</v>
      </c>
      <c r="D166" s="494">
        <f>'6 Trwałość finansowa JST'!E25</f>
        <v>2390000</v>
      </c>
      <c r="E166" s="494">
        <f>'6 Trwałość finansowa JST'!F25</f>
        <v>2870000</v>
      </c>
      <c r="F166" s="494">
        <f>'6 Trwałość finansowa JST'!G25</f>
        <v>1800000</v>
      </c>
      <c r="G166" s="494">
        <f>'6 Trwałość finansowa JST'!H25</f>
        <v>200000</v>
      </c>
      <c r="H166" s="494">
        <f>'6 Trwałość finansowa JST'!I25</f>
        <v>0</v>
      </c>
      <c r="I166" s="494">
        <f>'6 Trwałość finansowa JST'!J25</f>
        <v>0</v>
      </c>
      <c r="J166" s="494">
        <f>'6 Trwałość finansowa JST'!K25</f>
        <v>0</v>
      </c>
      <c r="K166" s="494">
        <f>'6 Trwałość finansowa JST'!L25</f>
        <v>0</v>
      </c>
      <c r="L166" s="494">
        <f>'6 Trwałość finansowa JST'!M25</f>
        <v>0</v>
      </c>
      <c r="M166" s="494">
        <f>'6 Trwałość finansowa JST'!N25</f>
        <v>0</v>
      </c>
      <c r="N166" s="494">
        <f>'6 Trwałość finansowa JST'!O25</f>
        <v>0</v>
      </c>
      <c r="O166" s="494">
        <f>'6 Trwałość finansowa JST'!P25</f>
        <v>0</v>
      </c>
      <c r="P166" s="494">
        <f>'6 Trwałość finansowa JST'!Q25</f>
        <v>0</v>
      </c>
      <c r="Q166" s="494">
        <f>'6 Trwałość finansowa JST'!R25</f>
        <v>0</v>
      </c>
    </row>
    <row r="167" spans="1:18" s="443" customFormat="1" ht="12">
      <c r="A167" s="493" t="s">
        <v>464</v>
      </c>
      <c r="B167" s="494">
        <f>'6 Trwałość finansowa JST'!C26</f>
        <v>294000</v>
      </c>
      <c r="C167" s="494">
        <f>'6 Trwałość finansowa JST'!D26</f>
        <v>286014</v>
      </c>
      <c r="D167" s="494">
        <f>'6 Trwałość finansowa JST'!E26</f>
        <v>199970</v>
      </c>
      <c r="E167" s="494">
        <f>'6 Trwałość finansowa JST'!F26</f>
        <v>125198</v>
      </c>
      <c r="F167" s="494">
        <f>'6 Trwałość finansowa JST'!G26</f>
        <v>55000</v>
      </c>
      <c r="G167" s="494">
        <f>'6 Trwałość finansowa JST'!H26</f>
        <v>55000</v>
      </c>
      <c r="H167" s="494">
        <f>'6 Trwałość finansowa JST'!I26</f>
        <v>0</v>
      </c>
      <c r="I167" s="494">
        <f>'6 Trwałość finansowa JST'!J26</f>
        <v>0</v>
      </c>
      <c r="J167" s="494">
        <f>'6 Trwałość finansowa JST'!K26</f>
        <v>0</v>
      </c>
      <c r="K167" s="494">
        <f>'6 Trwałość finansowa JST'!L26</f>
        <v>0</v>
      </c>
      <c r="L167" s="494">
        <f>'6 Trwałość finansowa JST'!M26</f>
        <v>0</v>
      </c>
      <c r="M167" s="494">
        <f>'6 Trwałość finansowa JST'!N26</f>
        <v>0</v>
      </c>
      <c r="N167" s="494">
        <f>'6 Trwałość finansowa JST'!O26</f>
        <v>0</v>
      </c>
      <c r="O167" s="494">
        <f>'6 Trwałość finansowa JST'!P26</f>
        <v>0</v>
      </c>
      <c r="P167" s="494">
        <f>'6 Trwałość finansowa JST'!Q26</f>
        <v>0</v>
      </c>
      <c r="Q167" s="494">
        <f>'6 Trwałość finansowa JST'!R26</f>
        <v>0</v>
      </c>
    </row>
    <row r="168" spans="1:18" s="443" customFormat="1" ht="12">
      <c r="A168" s="493" t="s">
        <v>465</v>
      </c>
      <c r="B168" s="494">
        <f>'6 Trwałość finansowa JST'!C27</f>
        <v>280000</v>
      </c>
      <c r="C168" s="494">
        <f>'6 Trwałość finansowa JST'!D27</f>
        <v>268000</v>
      </c>
      <c r="D168" s="494">
        <f>'6 Trwałość finansowa JST'!E27</f>
        <v>259800</v>
      </c>
      <c r="E168" s="494">
        <f>'6 Trwałość finansowa JST'!F27</f>
        <v>252000</v>
      </c>
      <c r="F168" s="494">
        <f>'6 Trwałość finansowa JST'!G27</f>
        <v>244300</v>
      </c>
      <c r="G168" s="494">
        <f>'6 Trwałość finansowa JST'!H27</f>
        <v>236600</v>
      </c>
      <c r="H168" s="494">
        <f>'6 Trwałość finansowa JST'!I27</f>
        <v>0</v>
      </c>
      <c r="I168" s="494">
        <f>'6 Trwałość finansowa JST'!J27</f>
        <v>0</v>
      </c>
      <c r="J168" s="494">
        <f>'6 Trwałość finansowa JST'!K27</f>
        <v>0</v>
      </c>
      <c r="K168" s="494">
        <f>'6 Trwałość finansowa JST'!L27</f>
        <v>0</v>
      </c>
      <c r="L168" s="494">
        <f>'6 Trwałość finansowa JST'!M27</f>
        <v>0</v>
      </c>
      <c r="M168" s="494">
        <f>'6 Trwałość finansowa JST'!N27</f>
        <v>0</v>
      </c>
      <c r="N168" s="494">
        <f>'6 Trwałość finansowa JST'!O27</f>
        <v>0</v>
      </c>
      <c r="O168" s="494">
        <f>'6 Trwałość finansowa JST'!P27</f>
        <v>0</v>
      </c>
      <c r="P168" s="494">
        <f>'6 Trwałość finansowa JST'!Q27</f>
        <v>0</v>
      </c>
      <c r="Q168" s="494">
        <f>'6 Trwałość finansowa JST'!R27</f>
        <v>0</v>
      </c>
    </row>
    <row r="169" spans="1:18" s="443" customFormat="1" ht="12">
      <c r="A169" s="491" t="s">
        <v>380</v>
      </c>
      <c r="B169" s="492">
        <f t="shared" ref="B169:P169" si="137">B164-B165</f>
        <v>3804336</v>
      </c>
      <c r="C169" s="492">
        <f t="shared" si="137"/>
        <v>3241337.9900000095</v>
      </c>
      <c r="D169" s="492">
        <f t="shared" si="137"/>
        <v>5235053.3966666907</v>
      </c>
      <c r="E169" s="492">
        <f t="shared" si="137"/>
        <v>5183891.6620000005</v>
      </c>
      <c r="F169" s="492">
        <f t="shared" si="137"/>
        <v>6850614.2299999893</v>
      </c>
      <c r="G169" s="492">
        <f t="shared" si="137"/>
        <v>9684197.4708333313</v>
      </c>
      <c r="H169" s="492">
        <f t="shared" si="137"/>
        <v>9884189.200000003</v>
      </c>
      <c r="I169" s="492">
        <f t="shared" si="137"/>
        <v>9884189.200000003</v>
      </c>
      <c r="J169" s="492">
        <f t="shared" si="137"/>
        <v>9884189.200000003</v>
      </c>
      <c r="K169" s="492">
        <f t="shared" si="137"/>
        <v>9884189.200000003</v>
      </c>
      <c r="L169" s="492">
        <f t="shared" si="137"/>
        <v>9884189.200000003</v>
      </c>
      <c r="M169" s="492">
        <f t="shared" si="137"/>
        <v>9884189.200000003</v>
      </c>
      <c r="N169" s="492">
        <f t="shared" si="137"/>
        <v>9884189.200000003</v>
      </c>
      <c r="O169" s="492">
        <f t="shared" si="137"/>
        <v>9884189.200000003</v>
      </c>
      <c r="P169" s="492">
        <f t="shared" si="137"/>
        <v>9884189.200000003</v>
      </c>
      <c r="Q169" s="492">
        <f t="shared" ref="Q169" si="138">Q164-Q165</f>
        <v>9884189.200000003</v>
      </c>
    </row>
    <row r="170" spans="1:18" s="443" customFormat="1" ht="12">
      <c r="A170" s="491" t="s">
        <v>466</v>
      </c>
      <c r="B170" s="492">
        <f>SUM(B171:B172)</f>
        <v>9004336</v>
      </c>
      <c r="C170" s="492">
        <f>SUM(C171:C172)</f>
        <v>2767778.35</v>
      </c>
      <c r="D170" s="492">
        <f t="shared" ref="D170:P170" si="139">SUM(D171:D172)</f>
        <v>4161135.45</v>
      </c>
      <c r="E170" s="492">
        <f t="shared" si="139"/>
        <v>5185383.8099999996</v>
      </c>
      <c r="F170" s="492">
        <f t="shared" si="139"/>
        <v>6852236.1299999999</v>
      </c>
      <c r="G170" s="492">
        <f t="shared" si="139"/>
        <v>9685830.9499999993</v>
      </c>
      <c r="H170" s="492">
        <f t="shared" si="139"/>
        <v>9885830.9499999993</v>
      </c>
      <c r="I170" s="492">
        <f t="shared" si="139"/>
        <v>9885830.9499999993</v>
      </c>
      <c r="J170" s="492">
        <f t="shared" si="139"/>
        <v>9885830.9499999993</v>
      </c>
      <c r="K170" s="492">
        <f>SUM(K171:K172)</f>
        <v>9885830.9499999993</v>
      </c>
      <c r="L170" s="492">
        <f t="shared" si="139"/>
        <v>9885830.9499999993</v>
      </c>
      <c r="M170" s="492">
        <f t="shared" si="139"/>
        <v>9885830.9499999993</v>
      </c>
      <c r="N170" s="492">
        <f t="shared" si="139"/>
        <v>9885830.9499999993</v>
      </c>
      <c r="O170" s="492">
        <f t="shared" si="139"/>
        <v>9885830.9499999993</v>
      </c>
      <c r="P170" s="492">
        <f t="shared" si="139"/>
        <v>9885830.9499999993</v>
      </c>
      <c r="Q170" s="492">
        <f t="shared" ref="Q170" si="140">SUM(Q171:Q172)</f>
        <v>9885830.9499999993</v>
      </c>
    </row>
    <row r="171" spans="1:18" s="443" customFormat="1" ht="12">
      <c r="A171" s="499" t="s">
        <v>378</v>
      </c>
      <c r="B171" s="494">
        <f>'6 Trwałość finansowa JST'!C30</f>
        <v>0</v>
      </c>
      <c r="C171" s="494">
        <f>'6 Trwałość finansowa JST'!D30</f>
        <v>557251.5</v>
      </c>
      <c r="D171" s="494">
        <f>'6 Trwałość finansowa JST'!E30</f>
        <v>1264440</v>
      </c>
      <c r="E171" s="494">
        <f>'6 Trwałość finansowa JST'!F30</f>
        <v>0</v>
      </c>
      <c r="F171" s="494">
        <f>'6 Trwałość finansowa JST'!G30</f>
        <v>0</v>
      </c>
      <c r="G171" s="494">
        <f>'6 Trwałość finansowa JST'!H30</f>
        <v>52890</v>
      </c>
      <c r="H171" s="494">
        <f>'6 Trwałość finansowa JST'!I30</f>
        <v>367401</v>
      </c>
      <c r="I171" s="494">
        <f>'6 Trwałość finansowa JST'!J30</f>
        <v>0</v>
      </c>
      <c r="J171" s="494">
        <f>'6 Trwałość finansowa JST'!K30</f>
        <v>367401</v>
      </c>
      <c r="K171" s="494">
        <f>'6 Trwałość finansowa JST'!L30</f>
        <v>52890</v>
      </c>
      <c r="L171" s="494">
        <f>'6 Trwałość finansowa JST'!M30</f>
        <v>367401</v>
      </c>
      <c r="M171" s="494">
        <f>'6 Trwałość finansowa JST'!N30</f>
        <v>0</v>
      </c>
      <c r="N171" s="494">
        <f>'6 Trwałość finansowa JST'!O30</f>
        <v>420291</v>
      </c>
      <c r="O171" s="494">
        <f>'6 Trwałość finansowa JST'!P30</f>
        <v>0</v>
      </c>
      <c r="P171" s="494">
        <f>'6 Trwałość finansowa JST'!Q30</f>
        <v>367401</v>
      </c>
      <c r="Q171" s="494">
        <f>'6 Trwałość finansowa JST'!R30</f>
        <v>52890</v>
      </c>
    </row>
    <row r="172" spans="1:18" s="443" customFormat="1" ht="12">
      <c r="A172" s="493" t="s">
        <v>379</v>
      </c>
      <c r="B172" s="494">
        <f>'6 Trwałość finansowa JST'!C31</f>
        <v>9004336</v>
      </c>
      <c r="C172" s="494">
        <f>'6 Trwałość finansowa JST'!D31</f>
        <v>2210526.85</v>
      </c>
      <c r="D172" s="494">
        <f>'6 Trwałość finansowa JST'!E31</f>
        <v>2896695.45</v>
      </c>
      <c r="E172" s="494">
        <f>'6 Trwałość finansowa JST'!F31</f>
        <v>5185383.8099999996</v>
      </c>
      <c r="F172" s="494">
        <f>'6 Trwałość finansowa JST'!G31</f>
        <v>6852236.1299999999</v>
      </c>
      <c r="G172" s="494">
        <f>'6 Trwałość finansowa JST'!H31</f>
        <v>9632940.9499999993</v>
      </c>
      <c r="H172" s="494">
        <f>'6 Trwałość finansowa JST'!I31</f>
        <v>9518429.9499999993</v>
      </c>
      <c r="I172" s="494">
        <f>'6 Trwałość finansowa JST'!J31</f>
        <v>9885830.9499999993</v>
      </c>
      <c r="J172" s="494">
        <f>'6 Trwałość finansowa JST'!K31</f>
        <v>9518429.9499999993</v>
      </c>
      <c r="K172" s="494">
        <f>'6 Trwałość finansowa JST'!L31</f>
        <v>9832940.9499999993</v>
      </c>
      <c r="L172" s="494">
        <f>'6 Trwałość finansowa JST'!M31</f>
        <v>9518429.9499999993</v>
      </c>
      <c r="M172" s="494">
        <f>'6 Trwałość finansowa JST'!N31</f>
        <v>9885830.9499999993</v>
      </c>
      <c r="N172" s="494">
        <f>'6 Trwałość finansowa JST'!O31</f>
        <v>9465539.9499999993</v>
      </c>
      <c r="O172" s="494">
        <f>'6 Trwałość finansowa JST'!P31</f>
        <v>9885830.9499999993</v>
      </c>
      <c r="P172" s="494">
        <f>'6 Trwałość finansowa JST'!Q31</f>
        <v>9518429.9499999993</v>
      </c>
      <c r="Q172" s="494">
        <f>'6 Trwałość finansowa JST'!R31</f>
        <v>9832940.9499999993</v>
      </c>
    </row>
    <row r="173" spans="1:18" s="443" customFormat="1" ht="12">
      <c r="A173" s="496" t="s">
        <v>11</v>
      </c>
      <c r="B173" s="497">
        <f t="shared" ref="B173:P173" si="141">B169-B170</f>
        <v>-5200000</v>
      </c>
      <c r="C173" s="497">
        <f t="shared" si="141"/>
        <v>473559.64000000944</v>
      </c>
      <c r="D173" s="497">
        <f t="shared" si="141"/>
        <v>1073917.9466666905</v>
      </c>
      <c r="E173" s="497">
        <f t="shared" si="141"/>
        <v>-1492.1479999991134</v>
      </c>
      <c r="F173" s="497">
        <f t="shared" si="141"/>
        <v>-1621.9000000106171</v>
      </c>
      <c r="G173" s="497">
        <f t="shared" si="141"/>
        <v>-1633.4791666679084</v>
      </c>
      <c r="H173" s="497">
        <f t="shared" si="141"/>
        <v>-1641.7499999962747</v>
      </c>
      <c r="I173" s="497">
        <f t="shared" si="141"/>
        <v>-1641.7499999962747</v>
      </c>
      <c r="J173" s="497">
        <f t="shared" si="141"/>
        <v>-1641.7499999962747</v>
      </c>
      <c r="K173" s="497">
        <f t="shared" si="141"/>
        <v>-1641.7499999962747</v>
      </c>
      <c r="L173" s="497">
        <f t="shared" si="141"/>
        <v>-1641.7499999962747</v>
      </c>
      <c r="M173" s="497">
        <f t="shared" si="141"/>
        <v>-1641.7499999962747</v>
      </c>
      <c r="N173" s="497">
        <f t="shared" si="141"/>
        <v>-1641.7499999962747</v>
      </c>
      <c r="O173" s="497">
        <f t="shared" si="141"/>
        <v>-1641.7499999962747</v>
      </c>
      <c r="P173" s="497">
        <f t="shared" si="141"/>
        <v>-1641.7499999962747</v>
      </c>
      <c r="Q173" s="497">
        <f t="shared" ref="Q173" si="142">Q169-Q170</f>
        <v>-1641.7499999962747</v>
      </c>
    </row>
    <row r="174" spans="1:18" s="443" customFormat="1" ht="12">
      <c r="A174" s="491" t="s">
        <v>467</v>
      </c>
      <c r="B174" s="492">
        <f>SUM(B175:B176)</f>
        <v>1200000</v>
      </c>
      <c r="C174" s="492">
        <f t="shared" ref="C174:D174" si="143">SUM(C175:C177)</f>
        <v>0</v>
      </c>
      <c r="D174" s="492">
        <f t="shared" si="143"/>
        <v>0</v>
      </c>
      <c r="E174" s="492">
        <f>SUM(E175:E177)</f>
        <v>0</v>
      </c>
      <c r="F174" s="492">
        <f t="shared" ref="F174:P174" si="144">SUM(F175:F177)</f>
        <v>0</v>
      </c>
      <c r="G174" s="492">
        <f t="shared" si="144"/>
        <v>0</v>
      </c>
      <c r="H174" s="492">
        <f t="shared" si="144"/>
        <v>0</v>
      </c>
      <c r="I174" s="492">
        <f t="shared" si="144"/>
        <v>0</v>
      </c>
      <c r="J174" s="492">
        <f t="shared" si="144"/>
        <v>0</v>
      </c>
      <c r="K174" s="492">
        <f t="shared" si="144"/>
        <v>0</v>
      </c>
      <c r="L174" s="492">
        <f t="shared" si="144"/>
        <v>0</v>
      </c>
      <c r="M174" s="492">
        <f t="shared" si="144"/>
        <v>0</v>
      </c>
      <c r="N174" s="492">
        <f t="shared" si="144"/>
        <v>0</v>
      </c>
      <c r="O174" s="492">
        <f t="shared" si="144"/>
        <v>0</v>
      </c>
      <c r="P174" s="492">
        <f t="shared" si="144"/>
        <v>0</v>
      </c>
      <c r="Q174" s="492">
        <f t="shared" ref="Q174" si="145">SUM(Q175:Q177)</f>
        <v>0</v>
      </c>
    </row>
    <row r="175" spans="1:18" s="443" customFormat="1" ht="12">
      <c r="A175" s="499" t="s">
        <v>18</v>
      </c>
      <c r="B175" s="494">
        <f>'6 Trwałość finansowa JST'!C34</f>
        <v>0</v>
      </c>
      <c r="C175" s="494">
        <f>'6 Trwałość finansowa JST'!D34</f>
        <v>0</v>
      </c>
      <c r="D175" s="494">
        <f>'6 Trwałość finansowa JST'!E34</f>
        <v>0</v>
      </c>
      <c r="E175" s="494">
        <f>'6 Trwałość finansowa JST'!F34</f>
        <v>0</v>
      </c>
      <c r="F175" s="494">
        <f>'6 Trwałość finansowa JST'!G34</f>
        <v>0</v>
      </c>
      <c r="G175" s="494">
        <f>'6 Trwałość finansowa JST'!H34</f>
        <v>0</v>
      </c>
      <c r="H175" s="494">
        <f>'6 Trwałość finansowa JST'!I34</f>
        <v>0</v>
      </c>
      <c r="I175" s="494">
        <f>'6 Trwałość finansowa JST'!J34</f>
        <v>0</v>
      </c>
      <c r="J175" s="494">
        <f>'6 Trwałość finansowa JST'!K34</f>
        <v>0</v>
      </c>
      <c r="K175" s="494">
        <f>'6 Trwałość finansowa JST'!L34</f>
        <v>0</v>
      </c>
      <c r="L175" s="494">
        <f>'6 Trwałość finansowa JST'!M34</f>
        <v>0</v>
      </c>
      <c r="M175" s="494">
        <f>'6 Trwałość finansowa JST'!N34</f>
        <v>0</v>
      </c>
      <c r="N175" s="494">
        <f>'6 Trwałość finansowa JST'!O34</f>
        <v>0</v>
      </c>
      <c r="O175" s="494">
        <f>'6 Trwałość finansowa JST'!P34</f>
        <v>0</v>
      </c>
      <c r="P175" s="494">
        <f>'6 Trwałość finansowa JST'!Q34</f>
        <v>0</v>
      </c>
      <c r="Q175" s="494">
        <f>'6 Trwałość finansowa JST'!R34</f>
        <v>0</v>
      </c>
    </row>
    <row r="176" spans="1:18" s="443" customFormat="1" ht="12">
      <c r="A176" s="493" t="s">
        <v>19</v>
      </c>
      <c r="B176" s="494">
        <f>'6 Trwałość finansowa JST'!C35</f>
        <v>1200000</v>
      </c>
      <c r="C176" s="494">
        <f>'6 Trwałość finansowa JST'!D35</f>
        <v>0</v>
      </c>
      <c r="D176" s="494">
        <f>'6 Trwałość finansowa JST'!E35</f>
        <v>0</v>
      </c>
      <c r="E176" s="494">
        <f>'6 Trwałość finansowa JST'!F35</f>
        <v>0</v>
      </c>
      <c r="F176" s="494">
        <f>'6 Trwałość finansowa JST'!G35</f>
        <v>0</v>
      </c>
      <c r="G176" s="494">
        <f>'6 Trwałość finansowa JST'!H35</f>
        <v>0</v>
      </c>
      <c r="H176" s="494">
        <f>'6 Trwałość finansowa JST'!I35</f>
        <v>0</v>
      </c>
      <c r="I176" s="494">
        <f>'6 Trwałość finansowa JST'!J35</f>
        <v>0</v>
      </c>
      <c r="J176" s="494">
        <f>'6 Trwałość finansowa JST'!K35</f>
        <v>0</v>
      </c>
      <c r="K176" s="494">
        <f>'6 Trwałość finansowa JST'!L35</f>
        <v>0</v>
      </c>
      <c r="L176" s="494">
        <f>'6 Trwałość finansowa JST'!M35</f>
        <v>0</v>
      </c>
      <c r="M176" s="494">
        <f>'6 Trwałość finansowa JST'!N35</f>
        <v>0</v>
      </c>
      <c r="N176" s="494">
        <f>'6 Trwałość finansowa JST'!O35</f>
        <v>0</v>
      </c>
      <c r="O176" s="494">
        <f>'6 Trwałość finansowa JST'!P35</f>
        <v>0</v>
      </c>
      <c r="P176" s="494">
        <f>'6 Trwałość finansowa JST'!Q35</f>
        <v>0</v>
      </c>
      <c r="Q176" s="494">
        <f>'6 Trwałość finansowa JST'!R35</f>
        <v>0</v>
      </c>
    </row>
    <row r="177" spans="1:17" s="449" customFormat="1" ht="12">
      <c r="A177" s="491" t="s">
        <v>388</v>
      </c>
      <c r="B177" s="494">
        <f>'6 Trwałość finansowa JST'!C36</f>
        <v>1000000</v>
      </c>
      <c r="C177" s="494">
        <f>'6 Trwałość finansowa JST'!D36</f>
        <v>0</v>
      </c>
      <c r="D177" s="494">
        <f>'6 Trwałość finansowa JST'!E36</f>
        <v>0</v>
      </c>
      <c r="E177" s="494">
        <f>'6 Trwałość finansowa JST'!F36</f>
        <v>0</v>
      </c>
      <c r="F177" s="494">
        <f>'6 Trwałość finansowa JST'!G36</f>
        <v>0</v>
      </c>
      <c r="G177" s="494">
        <f>'6 Trwałość finansowa JST'!H36</f>
        <v>0</v>
      </c>
      <c r="H177" s="494">
        <f>'6 Trwałość finansowa JST'!I36</f>
        <v>0</v>
      </c>
      <c r="I177" s="494">
        <f>'6 Trwałość finansowa JST'!J36</f>
        <v>0</v>
      </c>
      <c r="J177" s="494">
        <f>'6 Trwałość finansowa JST'!K36</f>
        <v>0</v>
      </c>
      <c r="K177" s="494">
        <f>'6 Trwałość finansowa JST'!L36</f>
        <v>0</v>
      </c>
      <c r="L177" s="494">
        <f>'6 Trwałość finansowa JST'!M36</f>
        <v>0</v>
      </c>
      <c r="M177" s="494">
        <f>'6 Trwałość finansowa JST'!N36</f>
        <v>0</v>
      </c>
      <c r="N177" s="494">
        <f>'6 Trwałość finansowa JST'!O36</f>
        <v>0</v>
      </c>
      <c r="O177" s="494">
        <f>'6 Trwałość finansowa JST'!P36</f>
        <v>0</v>
      </c>
      <c r="P177" s="494">
        <f>'6 Trwałość finansowa JST'!Q36</f>
        <v>0</v>
      </c>
      <c r="Q177" s="494">
        <f>'6 Trwałość finansowa JST'!R36</f>
        <v>0</v>
      </c>
    </row>
    <row r="178" spans="1:17" s="443" customFormat="1" ht="12">
      <c r="A178" s="496" t="s">
        <v>12</v>
      </c>
      <c r="B178" s="500">
        <f>B173+B174+B177</f>
        <v>-3000000</v>
      </c>
      <c r="C178" s="500">
        <f>C173+C174+C177</f>
        <v>473559.64000000944</v>
      </c>
      <c r="D178" s="500">
        <f t="shared" ref="D178:P178" si="146">D173+D174+D177</f>
        <v>1073917.9466666905</v>
      </c>
      <c r="E178" s="500">
        <f t="shared" si="146"/>
        <v>-1492.1479999991134</v>
      </c>
      <c r="F178" s="500">
        <f t="shared" si="146"/>
        <v>-1621.9000000106171</v>
      </c>
      <c r="G178" s="500">
        <f t="shared" si="146"/>
        <v>-1633.4791666679084</v>
      </c>
      <c r="H178" s="500">
        <f t="shared" si="146"/>
        <v>-1641.7499999962747</v>
      </c>
      <c r="I178" s="500">
        <f t="shared" si="146"/>
        <v>-1641.7499999962747</v>
      </c>
      <c r="J178" s="500">
        <f t="shared" si="146"/>
        <v>-1641.7499999962747</v>
      </c>
      <c r="K178" s="500">
        <f t="shared" si="146"/>
        <v>-1641.7499999962747</v>
      </c>
      <c r="L178" s="500">
        <f t="shared" si="146"/>
        <v>-1641.7499999962747</v>
      </c>
      <c r="M178" s="500">
        <f t="shared" si="146"/>
        <v>-1641.7499999962747</v>
      </c>
      <c r="N178" s="500">
        <f t="shared" si="146"/>
        <v>-1641.7499999962747</v>
      </c>
      <c r="O178" s="500">
        <f t="shared" si="146"/>
        <v>-1641.7499999962747</v>
      </c>
      <c r="P178" s="500">
        <f t="shared" si="146"/>
        <v>-1641.7499999962747</v>
      </c>
      <c r="Q178" s="500">
        <f t="shared" ref="Q178" si="147">Q173+Q174+Q177</f>
        <v>-1641.7499999962747</v>
      </c>
    </row>
    <row r="179" spans="1:17" s="443" customFormat="1" ht="12">
      <c r="A179" s="501" t="s">
        <v>14</v>
      </c>
      <c r="B179" s="502">
        <f>B178+B180</f>
        <v>0</v>
      </c>
      <c r="C179" s="502">
        <f>B179+C178</f>
        <v>473559.64000000944</v>
      </c>
      <c r="D179" s="502">
        <f t="shared" ref="D179:Q179" si="148">C179+D178</f>
        <v>1547477.5866667</v>
      </c>
      <c r="E179" s="502">
        <f t="shared" si="148"/>
        <v>1545985.4386667009</v>
      </c>
      <c r="F179" s="502">
        <f t="shared" si="148"/>
        <v>1544363.5386666902</v>
      </c>
      <c r="G179" s="502">
        <f t="shared" si="148"/>
        <v>1542730.0595000223</v>
      </c>
      <c r="H179" s="502">
        <f t="shared" si="148"/>
        <v>1541088.3095000261</v>
      </c>
      <c r="I179" s="502">
        <f t="shared" si="148"/>
        <v>1539446.5595000298</v>
      </c>
      <c r="J179" s="502">
        <f t="shared" si="148"/>
        <v>1537804.8095000335</v>
      </c>
      <c r="K179" s="502">
        <f t="shared" si="148"/>
        <v>1536163.0595000372</v>
      </c>
      <c r="L179" s="502">
        <f t="shared" si="148"/>
        <v>1534521.309500041</v>
      </c>
      <c r="M179" s="502">
        <f t="shared" si="148"/>
        <v>1532879.5595000447</v>
      </c>
      <c r="N179" s="502">
        <f t="shared" si="148"/>
        <v>1531237.8095000484</v>
      </c>
      <c r="O179" s="502">
        <f t="shared" si="148"/>
        <v>1529596.0595000521</v>
      </c>
      <c r="P179" s="502">
        <f t="shared" si="148"/>
        <v>1527954.3095000559</v>
      </c>
      <c r="Q179" s="502">
        <f t="shared" si="148"/>
        <v>1526312.5595000596</v>
      </c>
    </row>
    <row r="180" spans="1:17" s="443" customFormat="1" ht="12">
      <c r="A180" s="526" t="s">
        <v>491</v>
      </c>
      <c r="B180" s="524">
        <f>'6 Trwałość finansowa JST'!C39</f>
        <v>3000000</v>
      </c>
      <c r="C180" s="523"/>
      <c r="D180" s="523"/>
      <c r="E180" s="523"/>
      <c r="F180" s="523"/>
      <c r="G180" s="523"/>
      <c r="H180" s="523"/>
      <c r="I180" s="523"/>
      <c r="J180" s="523"/>
      <c r="K180" s="523"/>
      <c r="L180" s="523"/>
      <c r="M180" s="523"/>
      <c r="N180" s="523"/>
      <c r="O180" s="523"/>
      <c r="P180" s="523"/>
    </row>
  </sheetData>
  <customSheetViews>
    <customSheetView guid="{7B1D7D8E-D21F-4F41-9124-97AF4D7AC4F1}" scale="70" showPageBreaks="1" printArea="1" view="pageBreakPreview">
      <rowBreaks count="2" manualBreakCount="2">
        <brk id="59" max="16" man="1"/>
        <brk id="107" max="16383" man="1"/>
      </rowBreaks>
      <pageMargins left="0.70866141732283472" right="0.70866141732283472" top="0.74803149606299213" bottom="0.74803149606299213" header="0.31496062992125984" footer="0.31496062992125984"/>
      <pageSetup paperSize="9" scale="48" orientation="landscape" r:id="rId1"/>
      <headerFooter>
        <oddFooter>&amp;CStrona &amp;P z &amp;N&amp;R17 Obliczenia pomocnicze</oddFooter>
      </headerFooter>
    </customSheetView>
    <customSheetView guid="{E0009F4F-48B6-4F1C-908A-7AA9220F9FEE}">
      <pageMargins left="0.7" right="0.7" top="0.75" bottom="0.75" header="0.3" footer="0.3"/>
    </customSheetView>
    <customSheetView guid="{6D8ACA1D-6FAD-497E-8DEE-A33C8B954C59}">
      <pageMargins left="0.7" right="0.7" top="0.75" bottom="0.75" header="0.3" footer="0.3"/>
    </customSheetView>
    <customSheetView guid="{F7D79B8D-92A2-4094-827A-AE8F90DE993F}">
      <pageMargins left="0.7" right="0.7" top="0.75" bottom="0.75" header="0.3" footer="0.3"/>
    </customSheetView>
    <customSheetView guid="{19015944-8DC3-4198-B28B-DDAFEE7C00D9}">
      <pageMargins left="0.7" right="0.7" top="0.75" bottom="0.75" header="0.3" footer="0.3"/>
    </customSheetView>
    <customSheetView guid="{9EC9AAF8-31E5-417A-A928-3DBD93AA7952}">
      <pageMargins left="0.7" right="0.7" top="0.75" bottom="0.75" header="0.3" footer="0.3"/>
    </customSheetView>
    <customSheetView guid="{6F4C57C8-5562-4709-9327-9573B39EDAF4}">
      <pageMargins left="0.7" right="0.7" top="0.75" bottom="0.75" header="0.3" footer="0.3"/>
    </customSheetView>
    <customSheetView guid="{11719C98-23F7-41BD-A4E2-6BEADD115585}" scale="70" showPageBreaks="1" printArea="1" view="pageBreakPreview">
      <selection activeCell="B18" sqref="B18"/>
      <rowBreaks count="2" manualBreakCount="2">
        <brk id="59" max="16" man="1"/>
        <brk id="107" max="16383" man="1"/>
      </rowBreaks>
      <pageMargins left="0.70866141732283472" right="0.70866141732283472" top="0.74803149606299213" bottom="0.74803149606299213" header="0.31496062992125984" footer="0.31496062992125984"/>
      <pageSetup paperSize="9" scale="48" orientation="landscape" r:id="rId2"/>
      <headerFooter>
        <oddFooter>&amp;CStrona &amp;P z &amp;N&amp;R17 Obliczenia pomocnicze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48" orientation="landscape" r:id="rId3"/>
  <headerFooter>
    <oddFooter>&amp;CStrona &amp;P z &amp;N&amp;R17 Obliczenia pomocnicze</oddFooter>
  </headerFooter>
  <rowBreaks count="2" manualBreakCount="2">
    <brk id="59" max="16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view="pageBreakPreview" zoomScale="80" zoomScaleNormal="100" zoomScaleSheetLayoutView="80" workbookViewId="0"/>
  </sheetViews>
  <sheetFormatPr defaultRowHeight="12.75"/>
  <cols>
    <col min="1" max="1" width="39.28515625" customWidth="1"/>
    <col min="2" max="2" width="14.5703125" style="1" customWidth="1"/>
    <col min="3" max="4" width="15.28515625" style="1" customWidth="1"/>
    <col min="5" max="5" width="86.140625" customWidth="1"/>
  </cols>
  <sheetData>
    <row r="1" spans="1:9" s="60" customFormat="1" ht="15.75">
      <c r="A1" s="333" t="s">
        <v>85</v>
      </c>
      <c r="B1" s="334"/>
      <c r="C1" s="334"/>
      <c r="D1" s="334"/>
    </row>
    <row r="2" spans="1:9" ht="11.25" customHeight="1">
      <c r="A2" s="12"/>
      <c r="B2" s="14"/>
      <c r="C2" s="14"/>
      <c r="D2" s="14"/>
      <c r="E2" s="7"/>
    </row>
    <row r="3" spans="1:9" ht="32.25" customHeight="1">
      <c r="A3" s="772" t="s">
        <v>376</v>
      </c>
      <c r="B3" s="772"/>
      <c r="C3" s="772"/>
      <c r="D3" s="772"/>
      <c r="E3" s="772"/>
    </row>
    <row r="4" spans="1:9" s="44" customFormat="1" ht="31.5">
      <c r="A4" s="56" t="s">
        <v>83</v>
      </c>
      <c r="B4" s="57" t="s">
        <v>0</v>
      </c>
      <c r="C4" s="57" t="s">
        <v>1</v>
      </c>
      <c r="D4" s="57" t="s">
        <v>88</v>
      </c>
      <c r="E4" s="56" t="s">
        <v>80</v>
      </c>
    </row>
    <row r="5" spans="1:9">
      <c r="A5" s="17" t="s">
        <v>108</v>
      </c>
      <c r="B5" s="773" t="s">
        <v>401</v>
      </c>
      <c r="C5" s="774"/>
      <c r="D5" s="775"/>
      <c r="E5" s="16" t="s">
        <v>342</v>
      </c>
    </row>
    <row r="6" spans="1:9">
      <c r="A6" s="17" t="s">
        <v>323</v>
      </c>
      <c r="B6" s="335"/>
      <c r="C6" s="335"/>
      <c r="D6" s="335"/>
      <c r="E6" s="16"/>
    </row>
    <row r="7" spans="1:9">
      <c r="A7" s="17" t="s">
        <v>324</v>
      </c>
      <c r="B7" s="18">
        <v>0.04</v>
      </c>
      <c r="C7" s="18">
        <v>0.04</v>
      </c>
      <c r="D7" s="18">
        <v>0.04</v>
      </c>
      <c r="E7" s="16" t="s">
        <v>342</v>
      </c>
    </row>
    <row r="8" spans="1:9">
      <c r="A8" s="17" t="s">
        <v>325</v>
      </c>
      <c r="B8" s="18">
        <v>0.05</v>
      </c>
      <c r="C8" s="18">
        <v>0.05</v>
      </c>
      <c r="D8" s="18">
        <v>0.05</v>
      </c>
      <c r="E8" s="16" t="s">
        <v>342</v>
      </c>
    </row>
    <row r="9" spans="1:9" ht="25.5">
      <c r="A9" s="17" t="s">
        <v>2</v>
      </c>
      <c r="B9" s="18" t="s">
        <v>106</v>
      </c>
      <c r="C9" s="18" t="s">
        <v>106</v>
      </c>
      <c r="D9" s="18" t="s">
        <v>106</v>
      </c>
      <c r="E9" s="16"/>
    </row>
    <row r="10" spans="1:9" s="406" customFormat="1" ht="34.5" customHeight="1">
      <c r="A10" s="17" t="s">
        <v>3</v>
      </c>
      <c r="B10" s="535" t="s">
        <v>402</v>
      </c>
      <c r="C10" s="535" t="s">
        <v>402</v>
      </c>
      <c r="D10" s="535" t="s">
        <v>402</v>
      </c>
      <c r="E10" s="408" t="s">
        <v>797</v>
      </c>
    </row>
    <row r="11" spans="1:9" s="406" customFormat="1" ht="23.25" customHeight="1">
      <c r="A11" s="17" t="s">
        <v>24</v>
      </c>
      <c r="B11" s="409" t="s">
        <v>403</v>
      </c>
      <c r="C11" s="409" t="s">
        <v>403</v>
      </c>
      <c r="D11" s="407" t="s">
        <v>403</v>
      </c>
      <c r="E11" s="408" t="s">
        <v>404</v>
      </c>
    </row>
    <row r="12" spans="1:9" ht="38.25">
      <c r="A12" s="17" t="s">
        <v>25</v>
      </c>
      <c r="B12" s="19"/>
      <c r="C12" s="19"/>
      <c r="D12" s="19"/>
      <c r="E12" s="384"/>
    </row>
    <row r="13" spans="1:9" s="267" customFormat="1" ht="29.25" customHeight="1">
      <c r="A13" s="59" t="s">
        <v>789</v>
      </c>
      <c r="B13" s="668">
        <v>0.3</v>
      </c>
      <c r="C13" s="668">
        <v>0.3</v>
      </c>
      <c r="D13" s="668">
        <v>0.3</v>
      </c>
      <c r="E13" s="408" t="s">
        <v>790</v>
      </c>
      <c r="I13" s="549"/>
    </row>
    <row r="14" spans="1:9" s="267" customFormat="1" ht="51.75" customHeight="1">
      <c r="A14" s="59" t="s">
        <v>798</v>
      </c>
      <c r="B14" s="668">
        <v>0.5</v>
      </c>
      <c r="C14" s="668">
        <v>0.5</v>
      </c>
      <c r="D14" s="668">
        <v>0.5</v>
      </c>
      <c r="E14" s="408" t="s">
        <v>790</v>
      </c>
      <c r="I14" s="549"/>
    </row>
    <row r="15" spans="1:9" s="393" customFormat="1" ht="25.5">
      <c r="A15" s="17" t="s">
        <v>23</v>
      </c>
      <c r="B15" s="410">
        <v>103.8</v>
      </c>
      <c r="C15" s="410">
        <v>103.8</v>
      </c>
      <c r="D15" s="410">
        <f>C15</f>
        <v>103.8</v>
      </c>
      <c r="E15" s="408" t="s">
        <v>405</v>
      </c>
    </row>
    <row r="16" spans="1:9" ht="25.5">
      <c r="A16" s="17" t="s">
        <v>86</v>
      </c>
      <c r="B16" s="410">
        <v>101.9</v>
      </c>
      <c r="C16" s="410">
        <v>101.9</v>
      </c>
      <c r="D16" s="410">
        <f>C16</f>
        <v>101.9</v>
      </c>
      <c r="E16" s="408" t="s">
        <v>405</v>
      </c>
    </row>
    <row r="17" spans="1:5">
      <c r="A17" s="17" t="s">
        <v>326</v>
      </c>
      <c r="B17" s="407">
        <v>1.4999999999999999E-2</v>
      </c>
      <c r="C17" s="407">
        <v>1.4999999999999999E-2</v>
      </c>
      <c r="D17" s="407">
        <f>C17</f>
        <v>1.4999999999999999E-2</v>
      </c>
      <c r="E17" s="459" t="s">
        <v>444</v>
      </c>
    </row>
    <row r="18" spans="1:5" ht="25.5">
      <c r="A18" s="17" t="s">
        <v>109</v>
      </c>
      <c r="B18" s="410">
        <v>1.71</v>
      </c>
      <c r="C18" s="410">
        <v>1.71</v>
      </c>
      <c r="D18" s="410">
        <f>C18</f>
        <v>1.71</v>
      </c>
      <c r="E18" s="408" t="s">
        <v>406</v>
      </c>
    </row>
    <row r="19" spans="1:5" ht="38.25">
      <c r="A19" s="17" t="s">
        <v>327</v>
      </c>
      <c r="B19" s="336"/>
      <c r="C19" s="336"/>
      <c r="D19" s="455">
        <v>0.85</v>
      </c>
      <c r="E19" s="16" t="s">
        <v>343</v>
      </c>
    </row>
    <row r="20" spans="1:5" ht="51">
      <c r="A20" s="17" t="s">
        <v>328</v>
      </c>
      <c r="B20" s="397"/>
      <c r="C20" s="397"/>
      <c r="D20" s="454">
        <v>0.85</v>
      </c>
      <c r="E20" s="16" t="s">
        <v>343</v>
      </c>
    </row>
    <row r="21" spans="1:5">
      <c r="A21" s="17" t="s">
        <v>5</v>
      </c>
      <c r="B21" s="411" t="s">
        <v>403</v>
      </c>
      <c r="C21" s="411" t="s">
        <v>403</v>
      </c>
      <c r="D21" s="411" t="s">
        <v>403</v>
      </c>
      <c r="E21" s="412" t="s">
        <v>407</v>
      </c>
    </row>
    <row r="22" spans="1:5">
      <c r="A22" s="17" t="s">
        <v>4</v>
      </c>
      <c r="B22" s="411" t="s">
        <v>403</v>
      </c>
      <c r="C22" s="411" t="s">
        <v>403</v>
      </c>
      <c r="D22" s="411" t="s">
        <v>403</v>
      </c>
      <c r="E22" s="412" t="s">
        <v>407</v>
      </c>
    </row>
    <row r="23" spans="1:5">
      <c r="A23" s="17" t="s">
        <v>6</v>
      </c>
      <c r="B23" s="411" t="s">
        <v>403</v>
      </c>
      <c r="C23" s="411" t="s">
        <v>403</v>
      </c>
      <c r="D23" s="411" t="s">
        <v>403</v>
      </c>
      <c r="E23" s="412" t="s">
        <v>407</v>
      </c>
    </row>
    <row r="24" spans="1:5" ht="25.5">
      <c r="A24" s="17" t="s">
        <v>386</v>
      </c>
      <c r="B24" s="326" t="s">
        <v>403</v>
      </c>
      <c r="C24" s="326" t="s">
        <v>403</v>
      </c>
      <c r="D24" s="326" t="s">
        <v>403</v>
      </c>
      <c r="E24" s="58"/>
    </row>
    <row r="25" spans="1:5">
      <c r="A25" s="337" t="s">
        <v>329</v>
      </c>
      <c r="B25" s="336"/>
      <c r="C25" s="336"/>
      <c r="D25" s="398"/>
      <c r="E25" s="58" t="s">
        <v>330</v>
      </c>
    </row>
    <row r="26" spans="1:5">
      <c r="A26" s="337" t="s">
        <v>331</v>
      </c>
      <c r="B26" s="336"/>
      <c r="C26" s="336"/>
      <c r="D26" s="398"/>
      <c r="E26" s="58" t="s">
        <v>330</v>
      </c>
    </row>
    <row r="27" spans="1:5" ht="25.5">
      <c r="A27" s="337" t="s">
        <v>332</v>
      </c>
      <c r="B27" s="336"/>
      <c r="C27" s="336"/>
      <c r="D27" s="398"/>
      <c r="E27" s="405" t="s">
        <v>398</v>
      </c>
    </row>
    <row r="28" spans="1:5" ht="25.5">
      <c r="A28" s="17" t="s">
        <v>87</v>
      </c>
      <c r="B28" s="398"/>
      <c r="C28" s="398"/>
      <c r="D28" s="398"/>
      <c r="E28" s="16"/>
    </row>
    <row r="29" spans="1:5">
      <c r="A29" s="59" t="s">
        <v>408</v>
      </c>
      <c r="B29" s="397"/>
      <c r="C29" s="397"/>
      <c r="D29" s="413">
        <f>100%-D19</f>
        <v>0.15000000000000002</v>
      </c>
      <c r="E29" s="16" t="s">
        <v>343</v>
      </c>
    </row>
    <row r="30" spans="1:5">
      <c r="A30" s="7"/>
      <c r="B30" s="13"/>
      <c r="C30" s="13"/>
      <c r="D30" s="13"/>
      <c r="E30" s="7"/>
    </row>
    <row r="31" spans="1:5">
      <c r="A31" s="7"/>
      <c r="B31" s="13"/>
      <c r="C31" s="13"/>
      <c r="D31" s="13"/>
      <c r="E31" s="7"/>
    </row>
    <row r="32" spans="1:5">
      <c r="A32" s="7"/>
      <c r="B32" s="13"/>
      <c r="C32" s="13"/>
      <c r="D32" s="13"/>
      <c r="E32" s="7"/>
    </row>
    <row r="33" spans="1:5">
      <c r="A33" s="7"/>
      <c r="B33" s="13"/>
      <c r="C33" s="13"/>
      <c r="D33" s="13"/>
      <c r="E33" s="7"/>
    </row>
    <row r="34" spans="1:5">
      <c r="A34" s="7"/>
      <c r="B34" s="13"/>
      <c r="C34" s="13"/>
      <c r="D34" s="13"/>
      <c r="E34" s="7"/>
    </row>
    <row r="35" spans="1:5">
      <c r="A35" s="7"/>
      <c r="B35" s="13"/>
      <c r="C35" s="13"/>
      <c r="D35" s="13"/>
      <c r="E35" s="7"/>
    </row>
    <row r="36" spans="1:5">
      <c r="A36" s="7"/>
      <c r="B36" s="13"/>
      <c r="C36" s="13"/>
      <c r="D36" s="13"/>
      <c r="E36" s="7"/>
    </row>
    <row r="37" spans="1:5">
      <c r="A37" s="7"/>
      <c r="B37" s="13"/>
      <c r="C37" s="13"/>
      <c r="D37" s="13"/>
      <c r="E37" s="7"/>
    </row>
    <row r="38" spans="1:5">
      <c r="A38" s="7"/>
      <c r="B38" s="13"/>
      <c r="C38" s="13"/>
      <c r="D38" s="13"/>
      <c r="E38" s="7"/>
    </row>
    <row r="39" spans="1:5">
      <c r="A39" s="7"/>
      <c r="B39" s="13"/>
      <c r="C39" s="13"/>
      <c r="D39" s="13"/>
      <c r="E39" s="7"/>
    </row>
    <row r="40" spans="1:5">
      <c r="A40" s="7"/>
      <c r="B40" s="13"/>
      <c r="C40" s="13"/>
      <c r="D40" s="13"/>
      <c r="E40" s="7"/>
    </row>
    <row r="41" spans="1:5">
      <c r="A41" s="7"/>
      <c r="B41" s="13"/>
      <c r="C41" s="13"/>
      <c r="D41" s="13"/>
      <c r="E41" s="7"/>
    </row>
    <row r="42" spans="1:5">
      <c r="A42" s="7"/>
      <c r="B42" s="13"/>
      <c r="C42" s="13"/>
      <c r="D42" s="13"/>
      <c r="E42" s="7"/>
    </row>
    <row r="43" spans="1:5">
      <c r="A43" s="7"/>
      <c r="B43" s="13"/>
      <c r="C43" s="13"/>
      <c r="D43" s="13"/>
      <c r="E43" s="7"/>
    </row>
    <row r="44" spans="1:5">
      <c r="A44" s="7"/>
      <c r="B44" s="13"/>
      <c r="C44" s="13"/>
      <c r="D44" s="13"/>
      <c r="E44" s="7"/>
    </row>
    <row r="45" spans="1:5">
      <c r="A45" s="7"/>
      <c r="B45" s="13"/>
      <c r="C45" s="13"/>
      <c r="D45" s="13"/>
      <c r="E45" s="7"/>
    </row>
    <row r="46" spans="1:5">
      <c r="A46" s="7"/>
      <c r="B46" s="13"/>
      <c r="C46" s="13"/>
      <c r="D46" s="13"/>
      <c r="E46" s="7"/>
    </row>
    <row r="47" spans="1:5">
      <c r="A47" s="7"/>
      <c r="B47" s="13"/>
      <c r="C47" s="13"/>
      <c r="D47" s="13"/>
      <c r="E47" s="7"/>
    </row>
    <row r="48" spans="1:5">
      <c r="A48" s="7"/>
      <c r="B48" s="13"/>
      <c r="C48" s="13"/>
      <c r="D48" s="13"/>
      <c r="E48" s="7"/>
    </row>
    <row r="49" spans="1:5">
      <c r="A49" s="7"/>
      <c r="B49" s="13"/>
      <c r="C49" s="13"/>
      <c r="D49" s="13"/>
      <c r="E49" s="7"/>
    </row>
    <row r="50" spans="1:5">
      <c r="A50" s="7"/>
      <c r="B50" s="13"/>
      <c r="C50" s="13"/>
      <c r="D50" s="13"/>
      <c r="E50" s="7"/>
    </row>
    <row r="51" spans="1:5">
      <c r="A51" s="7"/>
      <c r="B51" s="13"/>
      <c r="C51" s="13"/>
      <c r="D51" s="13"/>
      <c r="E51" s="7"/>
    </row>
    <row r="52" spans="1:5">
      <c r="A52" s="7"/>
      <c r="B52" s="13"/>
      <c r="C52" s="13"/>
      <c r="D52" s="13"/>
      <c r="E52" s="7"/>
    </row>
    <row r="53" spans="1:5">
      <c r="A53" s="7"/>
      <c r="B53" s="13"/>
      <c r="C53" s="13"/>
      <c r="D53" s="13"/>
      <c r="E53" s="7"/>
    </row>
    <row r="54" spans="1:5">
      <c r="A54" s="7"/>
      <c r="B54" s="13"/>
      <c r="C54" s="13"/>
      <c r="D54" s="13"/>
      <c r="E54" s="7"/>
    </row>
    <row r="55" spans="1:5">
      <c r="A55" s="7"/>
      <c r="B55" s="13"/>
      <c r="C55" s="13"/>
      <c r="D55" s="13"/>
      <c r="E55" s="7"/>
    </row>
    <row r="56" spans="1:5">
      <c r="A56" s="7"/>
      <c r="B56" s="13"/>
      <c r="C56" s="13"/>
      <c r="D56" s="13"/>
      <c r="E56" s="7"/>
    </row>
    <row r="57" spans="1:5">
      <c r="A57" s="7"/>
      <c r="B57" s="13"/>
      <c r="C57" s="13"/>
      <c r="D57" s="13"/>
      <c r="E57" s="7"/>
    </row>
    <row r="58" spans="1:5">
      <c r="A58" s="7"/>
      <c r="B58" s="13"/>
      <c r="C58" s="13"/>
      <c r="D58" s="13"/>
      <c r="E58" s="7"/>
    </row>
    <row r="59" spans="1:5">
      <c r="A59" s="7"/>
      <c r="B59" s="13"/>
      <c r="C59" s="13"/>
      <c r="D59" s="13"/>
      <c r="E59" s="7"/>
    </row>
    <row r="60" spans="1:5">
      <c r="A60" s="7"/>
      <c r="B60" s="13"/>
      <c r="C60" s="13"/>
      <c r="D60" s="13"/>
      <c r="E60" s="7"/>
    </row>
    <row r="61" spans="1:5">
      <c r="A61" s="7"/>
      <c r="B61" s="13"/>
      <c r="C61" s="13"/>
      <c r="D61" s="13"/>
      <c r="E61" s="7"/>
    </row>
    <row r="62" spans="1:5">
      <c r="A62" s="7"/>
      <c r="B62" s="13"/>
      <c r="C62" s="13"/>
      <c r="D62" s="13"/>
      <c r="E62" s="7"/>
    </row>
    <row r="63" spans="1:5">
      <c r="A63" s="7"/>
      <c r="B63" s="13"/>
      <c r="C63" s="13"/>
      <c r="D63" s="13"/>
      <c r="E63" s="7"/>
    </row>
    <row r="64" spans="1:5">
      <c r="A64" s="7"/>
      <c r="B64" s="13"/>
      <c r="C64" s="13"/>
      <c r="D64" s="13"/>
      <c r="E64" s="7"/>
    </row>
    <row r="65" spans="1:5">
      <c r="A65" s="7"/>
      <c r="B65" s="13"/>
      <c r="C65" s="13"/>
      <c r="D65" s="13"/>
      <c r="E65" s="7"/>
    </row>
    <row r="66" spans="1:5">
      <c r="A66" s="7"/>
      <c r="B66" s="13"/>
      <c r="C66" s="13"/>
      <c r="D66" s="13"/>
      <c r="E66" s="7"/>
    </row>
    <row r="67" spans="1:5">
      <c r="A67" s="7"/>
      <c r="B67" s="13"/>
      <c r="C67" s="13"/>
      <c r="D67" s="13"/>
      <c r="E67" s="7"/>
    </row>
    <row r="68" spans="1:5">
      <c r="A68" s="7"/>
      <c r="B68" s="13"/>
      <c r="C68" s="13"/>
      <c r="D68" s="13"/>
      <c r="E68" s="7"/>
    </row>
    <row r="69" spans="1:5">
      <c r="A69" s="7"/>
      <c r="B69" s="13"/>
      <c r="C69" s="13"/>
      <c r="D69" s="13"/>
      <c r="E69" s="7"/>
    </row>
    <row r="70" spans="1:5">
      <c r="A70" s="7"/>
      <c r="B70" s="13"/>
      <c r="C70" s="13"/>
      <c r="D70" s="13"/>
      <c r="E70" s="7"/>
    </row>
    <row r="71" spans="1:5">
      <c r="A71" s="7"/>
      <c r="B71" s="13"/>
      <c r="C71" s="13"/>
      <c r="D71" s="13"/>
      <c r="E71" s="7"/>
    </row>
    <row r="72" spans="1:5">
      <c r="A72" s="7"/>
      <c r="B72" s="13"/>
      <c r="C72" s="13"/>
      <c r="D72" s="13"/>
      <c r="E72" s="7"/>
    </row>
    <row r="73" spans="1:5">
      <c r="A73" s="7"/>
      <c r="B73" s="13"/>
      <c r="C73" s="13"/>
      <c r="D73" s="13"/>
      <c r="E73" s="7"/>
    </row>
    <row r="74" spans="1:5">
      <c r="A74" s="7"/>
      <c r="B74" s="13"/>
      <c r="C74" s="13"/>
      <c r="D74" s="13"/>
      <c r="E74" s="7"/>
    </row>
    <row r="75" spans="1:5">
      <c r="A75" s="7"/>
      <c r="B75" s="13"/>
      <c r="C75" s="13"/>
      <c r="D75" s="13"/>
      <c r="E75" s="7"/>
    </row>
    <row r="76" spans="1:5">
      <c r="A76" s="7"/>
      <c r="B76" s="13"/>
      <c r="C76" s="13"/>
      <c r="D76" s="13"/>
      <c r="E76" s="7"/>
    </row>
    <row r="77" spans="1:5">
      <c r="A77" s="7"/>
      <c r="B77" s="13"/>
      <c r="C77" s="13"/>
      <c r="D77" s="13"/>
      <c r="E77" s="7"/>
    </row>
    <row r="78" spans="1:5">
      <c r="A78" s="7"/>
      <c r="B78" s="13"/>
      <c r="C78" s="13"/>
      <c r="D78" s="13"/>
      <c r="E78" s="7"/>
    </row>
    <row r="79" spans="1:5">
      <c r="A79" s="7"/>
      <c r="B79" s="13"/>
      <c r="C79" s="13"/>
      <c r="D79" s="13"/>
      <c r="E79" s="7"/>
    </row>
    <row r="80" spans="1:5">
      <c r="A80" s="7"/>
      <c r="B80" s="13"/>
      <c r="C80" s="13"/>
      <c r="D80" s="13"/>
      <c r="E80" s="7"/>
    </row>
    <row r="81" spans="1:5">
      <c r="A81" s="7"/>
      <c r="B81" s="13"/>
      <c r="C81" s="13"/>
      <c r="D81" s="13"/>
      <c r="E81" s="7"/>
    </row>
    <row r="82" spans="1:5">
      <c r="A82" s="7"/>
      <c r="B82" s="13"/>
      <c r="C82" s="13"/>
      <c r="D82" s="13"/>
      <c r="E82" s="7"/>
    </row>
    <row r="83" spans="1:5">
      <c r="A83" s="7"/>
      <c r="B83" s="13"/>
      <c r="C83" s="13"/>
      <c r="D83" s="13"/>
      <c r="E83" s="7"/>
    </row>
    <row r="84" spans="1:5">
      <c r="A84" s="7"/>
      <c r="B84" s="13"/>
      <c r="C84" s="13"/>
      <c r="D84" s="13"/>
      <c r="E84" s="7"/>
    </row>
    <row r="85" spans="1:5">
      <c r="A85" s="7"/>
      <c r="B85" s="13"/>
      <c r="C85" s="13"/>
      <c r="D85" s="13"/>
      <c r="E85" s="7"/>
    </row>
    <row r="86" spans="1:5">
      <c r="A86" s="7"/>
      <c r="B86" s="13"/>
      <c r="C86" s="13"/>
      <c r="D86" s="13"/>
      <c r="E86" s="7"/>
    </row>
    <row r="87" spans="1:5">
      <c r="A87" s="7"/>
      <c r="B87" s="13"/>
      <c r="C87" s="13"/>
      <c r="D87" s="13"/>
      <c r="E87" s="7"/>
    </row>
    <row r="88" spans="1:5">
      <c r="A88" s="7"/>
      <c r="B88" s="13"/>
      <c r="C88" s="13"/>
      <c r="D88" s="13"/>
      <c r="E88" s="7"/>
    </row>
    <row r="89" spans="1:5">
      <c r="A89" s="7"/>
      <c r="B89" s="13"/>
      <c r="C89" s="13"/>
      <c r="D89" s="13"/>
      <c r="E89" s="7"/>
    </row>
    <row r="90" spans="1:5">
      <c r="A90" s="7"/>
      <c r="B90" s="13"/>
      <c r="C90" s="13"/>
      <c r="D90" s="13"/>
      <c r="E90" s="7"/>
    </row>
    <row r="91" spans="1:5">
      <c r="A91" s="7"/>
      <c r="B91" s="13"/>
      <c r="C91" s="13"/>
      <c r="D91" s="13"/>
      <c r="E91" s="7"/>
    </row>
    <row r="92" spans="1:5">
      <c r="A92" s="7"/>
      <c r="B92" s="13"/>
      <c r="C92" s="13"/>
      <c r="D92" s="13"/>
      <c r="E92" s="7"/>
    </row>
    <row r="93" spans="1:5">
      <c r="A93" s="7"/>
      <c r="B93" s="13"/>
      <c r="C93" s="13"/>
      <c r="D93" s="13"/>
      <c r="E93" s="7"/>
    </row>
    <row r="94" spans="1:5">
      <c r="A94" s="7"/>
      <c r="B94" s="13"/>
      <c r="C94" s="13"/>
      <c r="D94" s="13"/>
      <c r="E94" s="7"/>
    </row>
    <row r="95" spans="1:5">
      <c r="A95" s="7"/>
      <c r="B95" s="13"/>
      <c r="C95" s="13"/>
      <c r="D95" s="13"/>
      <c r="E95" s="7"/>
    </row>
    <row r="96" spans="1:5">
      <c r="A96" s="7"/>
      <c r="B96" s="13"/>
      <c r="C96" s="13"/>
      <c r="D96" s="13"/>
      <c r="E96" s="7"/>
    </row>
    <row r="97" spans="1:5">
      <c r="A97" s="7"/>
      <c r="B97" s="13"/>
      <c r="C97" s="13"/>
      <c r="D97" s="13"/>
      <c r="E97" s="7"/>
    </row>
    <row r="98" spans="1:5">
      <c r="A98" s="7"/>
      <c r="B98" s="13"/>
      <c r="C98" s="13"/>
      <c r="D98" s="13"/>
      <c r="E98" s="7"/>
    </row>
    <row r="99" spans="1:5">
      <c r="A99" s="7"/>
      <c r="B99" s="13"/>
      <c r="C99" s="13"/>
      <c r="D99" s="13"/>
      <c r="E99" s="7"/>
    </row>
    <row r="100" spans="1:5">
      <c r="A100" s="7"/>
      <c r="B100" s="13"/>
      <c r="C100" s="13"/>
      <c r="D100" s="13"/>
      <c r="E100" s="7"/>
    </row>
    <row r="101" spans="1:5">
      <c r="A101" s="7"/>
      <c r="B101" s="13"/>
      <c r="C101" s="13"/>
      <c r="D101" s="13"/>
      <c r="E101" s="7"/>
    </row>
    <row r="102" spans="1:5">
      <c r="A102" s="7"/>
      <c r="B102" s="13"/>
      <c r="C102" s="13"/>
      <c r="D102" s="13"/>
      <c r="E102" s="7"/>
    </row>
    <row r="103" spans="1:5">
      <c r="A103" s="7"/>
      <c r="B103" s="13"/>
      <c r="C103" s="13"/>
      <c r="D103" s="13"/>
      <c r="E103" s="7"/>
    </row>
    <row r="104" spans="1:5">
      <c r="A104" s="7"/>
      <c r="B104" s="13"/>
      <c r="C104" s="13"/>
      <c r="D104" s="13"/>
      <c r="E104" s="7"/>
    </row>
    <row r="105" spans="1:5">
      <c r="A105" s="7"/>
      <c r="B105" s="13"/>
      <c r="C105" s="13"/>
      <c r="D105" s="13"/>
      <c r="E105" s="7"/>
    </row>
    <row r="106" spans="1:5">
      <c r="A106" s="7"/>
      <c r="B106" s="13"/>
      <c r="C106" s="13"/>
      <c r="D106" s="13"/>
      <c r="E106" s="7"/>
    </row>
    <row r="107" spans="1:5">
      <c r="A107" s="7"/>
      <c r="B107" s="13"/>
      <c r="C107" s="13"/>
      <c r="D107" s="13"/>
      <c r="E107" s="7"/>
    </row>
    <row r="108" spans="1:5">
      <c r="A108" s="7"/>
      <c r="B108" s="13"/>
      <c r="C108" s="13"/>
      <c r="D108" s="13"/>
      <c r="E108" s="7"/>
    </row>
    <row r="109" spans="1:5">
      <c r="A109" s="7"/>
      <c r="B109" s="13"/>
      <c r="C109" s="13"/>
      <c r="D109" s="13"/>
      <c r="E109" s="7"/>
    </row>
    <row r="110" spans="1:5">
      <c r="A110" s="7"/>
      <c r="B110" s="13"/>
      <c r="C110" s="13"/>
      <c r="D110" s="13"/>
      <c r="E110" s="7"/>
    </row>
    <row r="111" spans="1:5">
      <c r="A111" s="7"/>
      <c r="B111" s="13"/>
      <c r="C111" s="13"/>
      <c r="D111" s="13"/>
      <c r="E111" s="7"/>
    </row>
    <row r="112" spans="1:5">
      <c r="A112" s="7"/>
      <c r="B112" s="13"/>
      <c r="C112" s="13"/>
      <c r="D112" s="13"/>
      <c r="E112" s="7"/>
    </row>
    <row r="113" spans="1:5">
      <c r="A113" s="7"/>
      <c r="B113" s="13"/>
      <c r="C113" s="13"/>
      <c r="D113" s="13"/>
      <c r="E113" s="7"/>
    </row>
    <row r="114" spans="1:5">
      <c r="A114" s="7"/>
      <c r="B114" s="13"/>
      <c r="C114" s="13"/>
      <c r="D114" s="13"/>
      <c r="E114" s="7"/>
    </row>
    <row r="115" spans="1:5">
      <c r="A115" s="7"/>
      <c r="B115" s="13"/>
      <c r="C115" s="13"/>
      <c r="D115" s="13"/>
      <c r="E115" s="7"/>
    </row>
    <row r="116" spans="1:5">
      <c r="A116" s="7"/>
      <c r="B116" s="13"/>
      <c r="C116" s="13"/>
      <c r="D116" s="13"/>
      <c r="E116" s="7"/>
    </row>
    <row r="117" spans="1:5">
      <c r="A117" s="7"/>
      <c r="B117" s="13"/>
      <c r="C117" s="13"/>
      <c r="D117" s="13"/>
      <c r="E117" s="7"/>
    </row>
    <row r="118" spans="1:5">
      <c r="A118" s="7"/>
      <c r="B118" s="13"/>
      <c r="C118" s="13"/>
      <c r="D118" s="13"/>
      <c r="E118" s="7"/>
    </row>
    <row r="119" spans="1:5">
      <c r="A119" s="7"/>
      <c r="B119" s="13"/>
      <c r="C119" s="13"/>
      <c r="D119" s="13"/>
      <c r="E119" s="7"/>
    </row>
    <row r="120" spans="1:5">
      <c r="A120" s="7"/>
      <c r="B120" s="13"/>
      <c r="C120" s="13"/>
      <c r="D120" s="13"/>
      <c r="E120" s="7"/>
    </row>
    <row r="121" spans="1:5">
      <c r="A121" s="7"/>
      <c r="B121" s="13"/>
      <c r="C121" s="13"/>
      <c r="D121" s="13"/>
      <c r="E121" s="7"/>
    </row>
    <row r="122" spans="1:5">
      <c r="A122" s="7"/>
      <c r="B122" s="13"/>
      <c r="C122" s="13"/>
      <c r="D122" s="13"/>
      <c r="E122" s="7"/>
    </row>
    <row r="123" spans="1:5">
      <c r="A123" s="7"/>
      <c r="B123" s="13"/>
      <c r="C123" s="13"/>
      <c r="D123" s="13"/>
      <c r="E123" s="7"/>
    </row>
    <row r="124" spans="1:5">
      <c r="A124" s="7"/>
      <c r="B124" s="13"/>
      <c r="C124" s="13"/>
      <c r="D124" s="13"/>
      <c r="E124" s="7"/>
    </row>
    <row r="125" spans="1:5">
      <c r="A125" s="7"/>
      <c r="B125" s="13"/>
      <c r="C125" s="13"/>
      <c r="D125" s="13"/>
      <c r="E125" s="7"/>
    </row>
    <row r="126" spans="1:5">
      <c r="A126" s="7"/>
      <c r="B126" s="13"/>
      <c r="C126" s="13"/>
      <c r="D126" s="13"/>
      <c r="E126" s="7"/>
    </row>
    <row r="127" spans="1:5">
      <c r="A127" s="7"/>
      <c r="B127" s="13"/>
      <c r="C127" s="13"/>
      <c r="D127" s="13"/>
      <c r="E127" s="7"/>
    </row>
    <row r="128" spans="1:5">
      <c r="A128" s="7"/>
      <c r="B128" s="13"/>
      <c r="C128" s="13"/>
      <c r="D128" s="13"/>
      <c r="E128" s="7"/>
    </row>
    <row r="129" spans="1:5">
      <c r="A129" s="7"/>
      <c r="B129" s="13"/>
      <c r="C129" s="13"/>
      <c r="D129" s="13"/>
      <c r="E129" s="7"/>
    </row>
    <row r="130" spans="1:5">
      <c r="A130" s="7"/>
      <c r="B130" s="13"/>
      <c r="C130" s="13"/>
      <c r="D130" s="13"/>
      <c r="E130" s="7"/>
    </row>
    <row r="131" spans="1:5">
      <c r="A131" s="7"/>
      <c r="B131" s="13"/>
      <c r="C131" s="13"/>
      <c r="D131" s="13"/>
      <c r="E131" s="7"/>
    </row>
    <row r="132" spans="1:5">
      <c r="A132" s="7"/>
      <c r="B132" s="13"/>
      <c r="C132" s="13"/>
      <c r="D132" s="13"/>
      <c r="E132" s="7"/>
    </row>
    <row r="133" spans="1:5">
      <c r="A133" s="7"/>
      <c r="B133" s="13"/>
      <c r="C133" s="13"/>
      <c r="D133" s="13"/>
      <c r="E133" s="7"/>
    </row>
    <row r="134" spans="1:5">
      <c r="A134" s="7"/>
      <c r="B134" s="13"/>
      <c r="C134" s="13"/>
      <c r="D134" s="13"/>
      <c r="E134" s="7"/>
    </row>
    <row r="135" spans="1:5">
      <c r="A135" s="7"/>
      <c r="B135" s="13"/>
      <c r="C135" s="13"/>
      <c r="D135" s="13"/>
      <c r="E135" s="7"/>
    </row>
    <row r="136" spans="1:5">
      <c r="A136" s="7"/>
      <c r="B136" s="13"/>
      <c r="C136" s="13"/>
      <c r="D136" s="13"/>
      <c r="E136" s="7"/>
    </row>
    <row r="137" spans="1:5">
      <c r="A137" s="7"/>
      <c r="B137" s="13"/>
      <c r="C137" s="13"/>
      <c r="D137" s="13"/>
      <c r="E137" s="7"/>
    </row>
    <row r="138" spans="1:5">
      <c r="A138" s="7"/>
      <c r="B138" s="13"/>
      <c r="C138" s="13"/>
      <c r="D138" s="13"/>
      <c r="E138" s="7"/>
    </row>
    <row r="139" spans="1:5">
      <c r="A139" s="7"/>
      <c r="B139" s="13"/>
      <c r="C139" s="13"/>
      <c r="D139" s="13"/>
      <c r="E139" s="7"/>
    </row>
    <row r="140" spans="1:5">
      <c r="A140" s="7"/>
      <c r="B140" s="13"/>
      <c r="C140" s="13"/>
      <c r="D140" s="13"/>
      <c r="E140" s="7"/>
    </row>
    <row r="141" spans="1:5">
      <c r="A141" s="7"/>
      <c r="B141" s="13"/>
      <c r="C141" s="13"/>
      <c r="D141" s="13"/>
      <c r="E141" s="7"/>
    </row>
    <row r="142" spans="1:5">
      <c r="A142" s="7"/>
      <c r="B142" s="13"/>
      <c r="C142" s="13"/>
      <c r="D142" s="13"/>
      <c r="E142" s="7"/>
    </row>
    <row r="143" spans="1:5">
      <c r="A143" s="7"/>
      <c r="B143" s="13"/>
      <c r="C143" s="13"/>
      <c r="D143" s="13"/>
      <c r="E143" s="7"/>
    </row>
    <row r="144" spans="1:5">
      <c r="A144" s="7"/>
      <c r="B144" s="13"/>
      <c r="C144" s="13"/>
      <c r="D144" s="13"/>
      <c r="E144" s="7"/>
    </row>
    <row r="145" spans="1:5">
      <c r="A145" s="7"/>
      <c r="B145" s="13"/>
      <c r="C145" s="13"/>
      <c r="D145" s="13"/>
      <c r="E145" s="7"/>
    </row>
    <row r="146" spans="1:5">
      <c r="A146" s="7"/>
      <c r="B146" s="13"/>
      <c r="C146" s="13"/>
      <c r="D146" s="13"/>
      <c r="E146" s="7"/>
    </row>
    <row r="147" spans="1:5">
      <c r="A147" s="7"/>
      <c r="B147" s="13"/>
      <c r="C147" s="13"/>
      <c r="D147" s="13"/>
      <c r="E147" s="7"/>
    </row>
    <row r="148" spans="1:5">
      <c r="A148" s="7"/>
      <c r="B148" s="13"/>
      <c r="C148" s="13"/>
      <c r="D148" s="13"/>
      <c r="E148" s="7"/>
    </row>
    <row r="149" spans="1:5">
      <c r="A149" s="7"/>
      <c r="B149" s="13"/>
      <c r="C149" s="13"/>
      <c r="D149" s="13"/>
      <c r="E149" s="7"/>
    </row>
    <row r="150" spans="1:5">
      <c r="A150" s="7"/>
      <c r="B150" s="13"/>
      <c r="C150" s="13"/>
      <c r="D150" s="13"/>
      <c r="E150" s="7"/>
    </row>
    <row r="151" spans="1:5">
      <c r="A151" s="7"/>
      <c r="B151" s="13"/>
      <c r="C151" s="13"/>
      <c r="D151" s="13"/>
      <c r="E151" s="7"/>
    </row>
    <row r="152" spans="1:5">
      <c r="A152" s="7"/>
      <c r="B152" s="13"/>
      <c r="C152" s="13"/>
      <c r="D152" s="13"/>
      <c r="E152" s="7"/>
    </row>
    <row r="153" spans="1:5">
      <c r="A153" s="7"/>
      <c r="B153" s="13"/>
      <c r="C153" s="13"/>
      <c r="D153" s="13"/>
      <c r="E153" s="7"/>
    </row>
    <row r="154" spans="1:5">
      <c r="A154" s="7"/>
      <c r="B154" s="13"/>
      <c r="C154" s="13"/>
      <c r="D154" s="13"/>
      <c r="E154" s="7"/>
    </row>
    <row r="155" spans="1:5">
      <c r="A155" s="7"/>
      <c r="B155" s="13"/>
      <c r="C155" s="13"/>
      <c r="D155" s="13"/>
      <c r="E155" s="7"/>
    </row>
    <row r="156" spans="1:5">
      <c r="A156" s="7"/>
      <c r="B156" s="13"/>
      <c r="C156" s="13"/>
      <c r="D156" s="13"/>
      <c r="E156" s="7"/>
    </row>
    <row r="157" spans="1:5">
      <c r="A157" s="7"/>
      <c r="B157" s="13"/>
      <c r="C157" s="13"/>
      <c r="D157" s="13"/>
      <c r="E157" s="7"/>
    </row>
    <row r="158" spans="1:5">
      <c r="A158" s="7"/>
      <c r="B158" s="13"/>
      <c r="C158" s="13"/>
      <c r="D158" s="13"/>
      <c r="E158" s="7"/>
    </row>
    <row r="159" spans="1:5">
      <c r="A159" s="7"/>
      <c r="B159" s="13"/>
      <c r="C159" s="13"/>
      <c r="D159" s="13"/>
      <c r="E159" s="7"/>
    </row>
    <row r="160" spans="1:5">
      <c r="A160" s="7"/>
      <c r="B160" s="13"/>
      <c r="C160" s="13"/>
      <c r="D160" s="13"/>
      <c r="E160" s="7"/>
    </row>
    <row r="161" spans="1:5">
      <c r="A161" s="7"/>
      <c r="B161" s="13"/>
      <c r="C161" s="13"/>
      <c r="D161" s="13"/>
      <c r="E161" s="7"/>
    </row>
    <row r="162" spans="1:5">
      <c r="A162" s="7"/>
      <c r="B162" s="13"/>
      <c r="C162" s="13"/>
      <c r="D162" s="13"/>
      <c r="E162" s="7"/>
    </row>
    <row r="163" spans="1:5">
      <c r="A163" s="7"/>
      <c r="B163" s="13"/>
      <c r="C163" s="13"/>
      <c r="D163" s="13"/>
      <c r="E163" s="7"/>
    </row>
    <row r="164" spans="1:5">
      <c r="A164" s="7"/>
      <c r="B164" s="13"/>
      <c r="C164" s="13"/>
      <c r="D164" s="13"/>
      <c r="E164" s="7"/>
    </row>
    <row r="165" spans="1:5">
      <c r="A165" s="7"/>
      <c r="B165" s="13"/>
      <c r="C165" s="13"/>
      <c r="D165" s="13"/>
      <c r="E165" s="7"/>
    </row>
    <row r="166" spans="1:5">
      <c r="A166" s="7"/>
      <c r="B166" s="13"/>
      <c r="C166" s="13"/>
      <c r="D166" s="13"/>
      <c r="E166" s="7"/>
    </row>
    <row r="167" spans="1:5">
      <c r="A167" s="7"/>
      <c r="B167" s="13"/>
      <c r="C167" s="13"/>
      <c r="D167" s="13"/>
      <c r="E167" s="7"/>
    </row>
    <row r="168" spans="1:5">
      <c r="A168" s="7"/>
      <c r="B168" s="13"/>
      <c r="C168" s="13"/>
      <c r="D168" s="13"/>
      <c r="E168" s="7"/>
    </row>
    <row r="169" spans="1:5">
      <c r="A169" s="7"/>
      <c r="B169" s="13"/>
      <c r="C169" s="13"/>
      <c r="D169" s="13"/>
      <c r="E169" s="7"/>
    </row>
    <row r="170" spans="1:5">
      <c r="A170" s="7"/>
      <c r="B170" s="13"/>
      <c r="C170" s="13"/>
      <c r="D170" s="13"/>
      <c r="E170" s="7"/>
    </row>
    <row r="171" spans="1:5">
      <c r="A171" s="7"/>
      <c r="B171" s="13"/>
      <c r="C171" s="13"/>
      <c r="D171" s="13"/>
      <c r="E171" s="7"/>
    </row>
    <row r="172" spans="1:5">
      <c r="A172" s="7"/>
      <c r="B172" s="13"/>
      <c r="C172" s="13"/>
      <c r="D172" s="13"/>
      <c r="E172" s="7"/>
    </row>
    <row r="173" spans="1:5">
      <c r="A173" s="7"/>
      <c r="B173" s="13"/>
      <c r="C173" s="13"/>
      <c r="D173" s="13"/>
      <c r="E173" s="7"/>
    </row>
    <row r="174" spans="1:5">
      <c r="A174" s="7"/>
      <c r="B174" s="13"/>
      <c r="C174" s="13"/>
      <c r="D174" s="13"/>
      <c r="E174" s="7"/>
    </row>
    <row r="175" spans="1:5">
      <c r="A175" s="7"/>
      <c r="B175" s="13"/>
      <c r="C175" s="13"/>
      <c r="D175" s="13"/>
      <c r="E175" s="7"/>
    </row>
    <row r="176" spans="1:5">
      <c r="A176" s="7"/>
      <c r="B176" s="13"/>
      <c r="C176" s="13"/>
      <c r="D176" s="13"/>
      <c r="E176" s="7"/>
    </row>
    <row r="177" spans="1:5">
      <c r="A177" s="7"/>
      <c r="B177" s="13"/>
      <c r="C177" s="13"/>
      <c r="D177" s="13"/>
      <c r="E177" s="7"/>
    </row>
    <row r="178" spans="1:5">
      <c r="A178" s="7"/>
      <c r="B178" s="13"/>
      <c r="C178" s="13"/>
      <c r="D178" s="13"/>
      <c r="E178" s="7"/>
    </row>
    <row r="179" spans="1:5">
      <c r="A179" s="7"/>
      <c r="B179" s="13"/>
      <c r="C179" s="13"/>
      <c r="D179" s="13"/>
      <c r="E179" s="7"/>
    </row>
    <row r="180" spans="1:5">
      <c r="A180" s="7"/>
      <c r="B180" s="13"/>
      <c r="C180" s="13"/>
      <c r="D180" s="13"/>
      <c r="E180" s="7"/>
    </row>
    <row r="181" spans="1:5">
      <c r="A181" s="7"/>
      <c r="B181" s="13"/>
      <c r="C181" s="13"/>
      <c r="D181" s="13"/>
      <c r="E181" s="7"/>
    </row>
    <row r="182" spans="1:5">
      <c r="A182" s="7"/>
      <c r="B182" s="13"/>
      <c r="C182" s="13"/>
      <c r="D182" s="13"/>
      <c r="E182" s="7"/>
    </row>
    <row r="183" spans="1:5">
      <c r="A183" s="7"/>
      <c r="B183" s="13"/>
      <c r="C183" s="13"/>
      <c r="D183" s="13"/>
      <c r="E183" s="7"/>
    </row>
    <row r="184" spans="1:5">
      <c r="A184" s="7"/>
      <c r="B184" s="13"/>
      <c r="C184" s="13"/>
      <c r="D184" s="13"/>
      <c r="E184" s="7"/>
    </row>
    <row r="185" spans="1:5">
      <c r="A185" s="7"/>
      <c r="B185" s="13"/>
      <c r="C185" s="13"/>
      <c r="D185" s="13"/>
      <c r="E185" s="7"/>
    </row>
    <row r="186" spans="1:5">
      <c r="A186" s="7"/>
      <c r="B186" s="13"/>
      <c r="C186" s="13"/>
      <c r="D186" s="13"/>
      <c r="E186" s="7"/>
    </row>
    <row r="187" spans="1:5">
      <c r="A187" s="7"/>
      <c r="B187" s="13"/>
      <c r="C187" s="13"/>
      <c r="D187" s="13"/>
      <c r="E187" s="7"/>
    </row>
    <row r="188" spans="1:5">
      <c r="A188" s="7"/>
      <c r="B188" s="13"/>
      <c r="C188" s="13"/>
      <c r="D188" s="13"/>
      <c r="E188" s="7"/>
    </row>
    <row r="189" spans="1:5">
      <c r="A189" s="7"/>
      <c r="B189" s="13"/>
      <c r="C189" s="13"/>
      <c r="D189" s="13"/>
      <c r="E189" s="7"/>
    </row>
    <row r="190" spans="1:5">
      <c r="A190" s="7"/>
      <c r="B190" s="13"/>
      <c r="C190" s="13"/>
      <c r="D190" s="13"/>
      <c r="E190" s="7"/>
    </row>
    <row r="191" spans="1:5">
      <c r="A191" s="7"/>
      <c r="B191" s="13"/>
      <c r="C191" s="13"/>
      <c r="D191" s="13"/>
      <c r="E191" s="7"/>
    </row>
    <row r="192" spans="1:5">
      <c r="A192" s="7"/>
      <c r="B192" s="13"/>
      <c r="C192" s="13"/>
      <c r="D192" s="13"/>
      <c r="E192" s="7"/>
    </row>
    <row r="193" spans="1:5">
      <c r="A193" s="7"/>
      <c r="B193" s="13"/>
      <c r="C193" s="13"/>
      <c r="D193" s="13"/>
      <c r="E193" s="7"/>
    </row>
    <row r="194" spans="1:5">
      <c r="A194" s="7"/>
      <c r="B194" s="13"/>
      <c r="C194" s="13"/>
      <c r="D194" s="13"/>
      <c r="E194" s="7"/>
    </row>
    <row r="195" spans="1:5">
      <c r="A195" s="7"/>
      <c r="B195" s="13"/>
      <c r="C195" s="13"/>
      <c r="D195" s="13"/>
      <c r="E195" s="7"/>
    </row>
    <row r="196" spans="1:5">
      <c r="A196" s="7"/>
      <c r="B196" s="13"/>
      <c r="C196" s="13"/>
      <c r="D196" s="13"/>
      <c r="E196" s="7"/>
    </row>
    <row r="197" spans="1:5">
      <c r="A197" s="7"/>
      <c r="B197" s="13"/>
      <c r="C197" s="13"/>
      <c r="D197" s="13"/>
      <c r="E197" s="7"/>
    </row>
    <row r="198" spans="1:5">
      <c r="A198" s="7"/>
      <c r="B198" s="13"/>
      <c r="C198" s="13"/>
      <c r="D198" s="13"/>
      <c r="E198" s="7"/>
    </row>
    <row r="199" spans="1:5">
      <c r="A199" s="7"/>
      <c r="B199" s="13"/>
      <c r="C199" s="13"/>
      <c r="D199" s="13"/>
      <c r="E199" s="7"/>
    </row>
    <row r="200" spans="1:5">
      <c r="A200" s="7"/>
      <c r="B200" s="13"/>
      <c r="C200" s="13"/>
      <c r="D200" s="13"/>
      <c r="E200" s="7"/>
    </row>
    <row r="201" spans="1:5">
      <c r="A201" s="7"/>
      <c r="B201" s="13"/>
      <c r="C201" s="13"/>
      <c r="D201" s="13"/>
      <c r="E201" s="7"/>
    </row>
    <row r="202" spans="1:5">
      <c r="A202" s="7"/>
      <c r="B202" s="13"/>
      <c r="C202" s="13"/>
      <c r="D202" s="13"/>
      <c r="E202" s="7"/>
    </row>
    <row r="203" spans="1:5">
      <c r="A203" s="7"/>
      <c r="B203" s="13"/>
      <c r="C203" s="13"/>
      <c r="D203" s="13"/>
      <c r="E203" s="7"/>
    </row>
    <row r="204" spans="1:5">
      <c r="A204" s="7"/>
      <c r="B204" s="13"/>
      <c r="C204" s="13"/>
      <c r="D204" s="13"/>
      <c r="E204" s="7"/>
    </row>
    <row r="205" spans="1:5">
      <c r="A205" s="7"/>
      <c r="B205" s="13"/>
      <c r="C205" s="13"/>
      <c r="D205" s="13"/>
      <c r="E205" s="7"/>
    </row>
    <row r="206" spans="1:5">
      <c r="A206" s="7"/>
      <c r="B206" s="13"/>
      <c r="C206" s="13"/>
      <c r="D206" s="13"/>
      <c r="E206" s="7"/>
    </row>
    <row r="207" spans="1:5">
      <c r="A207" s="7"/>
      <c r="B207" s="13"/>
      <c r="C207" s="13"/>
      <c r="D207" s="13"/>
      <c r="E207" s="7"/>
    </row>
    <row r="208" spans="1:5">
      <c r="A208" s="7"/>
      <c r="B208" s="13"/>
      <c r="C208" s="13"/>
      <c r="D208" s="13"/>
      <c r="E208" s="7"/>
    </row>
    <row r="209" spans="1:5">
      <c r="A209" s="7"/>
      <c r="B209" s="13"/>
      <c r="C209" s="13"/>
      <c r="D209" s="13"/>
      <c r="E209" s="7"/>
    </row>
  </sheetData>
  <customSheetViews>
    <customSheetView guid="{7B1D7D8E-D21F-4F41-9124-97AF4D7AC4F1}" scale="80" showPageBreaks="1" view="pageBreakPreview">
      <pageMargins left="0.2" right="0.15" top="0.54" bottom="0.51" header="0.28999999999999998" footer="0.32"/>
      <pageSetup paperSize="9" scale="77" orientation="landscape" r:id="rId1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  <customSheetView guid="{E0009F4F-48B6-4F1C-908A-7AA9220F9FEE}" scale="90" showPageBreaks="1" topLeftCell="A10">
      <selection activeCell="E30" sqref="E30"/>
      <pageMargins left="0.2" right="0.15" top="0.54" bottom="0.51" header="0.28999999999999998" footer="0.32"/>
      <pageSetup paperSize="9" scale="83" orientation="landscape" r:id="rId2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  <customSheetView guid="{6D8ACA1D-6FAD-497E-8DEE-A33C8B954C59}" scale="90" topLeftCell="A16">
      <selection activeCell="D33" sqref="D33"/>
      <pageMargins left="0.2" right="0.15" top="0.54" bottom="0.51" header="0.28999999999999998" footer="0.32"/>
      <pageSetup paperSize="9" scale="83" orientation="landscape" r:id="rId3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  <customSheetView guid="{F7D79B8D-92A2-4094-827A-AE8F90DE993F}" scale="90" topLeftCell="A16">
      <selection activeCell="B15" sqref="B15"/>
      <pageMargins left="0.2" right="0.15" top="0.54" bottom="0.51" header="0.28999999999999998" footer="0.32"/>
      <pageSetup paperSize="9" scale="84" orientation="landscape" r:id="rId4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  <customSheetView guid="{19015944-8DC3-4198-B28B-DDAFEE7C00D9}" scale="90" showPageBreaks="1" hiddenColumns="1" topLeftCell="A7">
      <selection activeCell="E20" sqref="E20"/>
      <pageMargins left="0.2" right="0.15" top="0.54" bottom="0.51" header="0.28999999999999998" footer="0.32"/>
      <pageSetup paperSize="9" scale="84" orientation="landscape" r:id="rId5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  <customSheetView guid="{9EC9AAF8-31E5-417A-A928-3DBD93AA7952}" scale="90" topLeftCell="A4">
      <selection activeCell="E20" sqref="E20"/>
      <pageMargins left="0.2" right="0.15" top="0.54" bottom="0.51" header="0.28999999999999998" footer="0.32"/>
      <pageSetup paperSize="9" scale="84" orientation="landscape" r:id="rId6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  <customSheetView guid="{6F4C57C8-5562-4709-9327-9573B39EDAF4}" scale="90">
      <selection activeCell="B17" sqref="B17"/>
      <pageMargins left="0.2" right="0.15" top="0.54" bottom="0.51" header="0.28999999999999998" footer="0.32"/>
      <pageSetup paperSize="9" scale="83" orientation="landscape" r:id="rId7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  <customSheetView guid="{11719C98-23F7-41BD-A4E2-6BEADD115585}" scale="80" showPageBreaks="1" view="pageBreakPreview">
      <pageMargins left="0.2" right="0.15" top="0.54" bottom="0.51" header="0.28999999999999998" footer="0.32"/>
      <pageSetup paperSize="9" scale="77" orientation="landscape" r:id="rId8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</customSheetViews>
  <mergeCells count="2">
    <mergeCell ref="A3:E3"/>
    <mergeCell ref="B5:D5"/>
  </mergeCells>
  <phoneticPr fontId="0" type="noConversion"/>
  <pageMargins left="0.2" right="0.15" top="0.54" bottom="0.51" header="0.28999999999999998" footer="0.32"/>
  <pageSetup paperSize="9" scale="77" orientation="landscape" r:id="rId9"/>
  <headerFooter alignWithMargins="0">
    <oddHeader xml:space="preserve">&amp;C&amp;"Arial,Pogrubiony"&amp;18Założenia do analizy finansowej </oddHeader>
    <oddFooter>&amp;CStrona &amp;P z &amp;N&amp;R&amp;A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="80" zoomScaleNormal="80" zoomScaleSheetLayoutView="80" workbookViewId="0"/>
  </sheetViews>
  <sheetFormatPr defaultRowHeight="12.75"/>
  <cols>
    <col min="1" max="1" width="66.42578125" customWidth="1"/>
    <col min="3" max="3" width="35.140625" customWidth="1"/>
    <col min="4" max="4" width="12.5703125" customWidth="1"/>
    <col min="5" max="5" width="15.140625" customWidth="1"/>
    <col min="6" max="6" width="15.28515625" customWidth="1"/>
    <col min="7" max="7" width="63.42578125" customWidth="1"/>
  </cols>
  <sheetData>
    <row r="1" spans="1:12" s="463" customFormat="1" ht="20.25">
      <c r="A1" s="462" t="s">
        <v>501</v>
      </c>
      <c r="B1" s="462"/>
      <c r="C1" s="462"/>
      <c r="D1" s="462"/>
      <c r="E1" s="462"/>
      <c r="F1" s="462"/>
      <c r="G1" s="462"/>
    </row>
    <row r="3" spans="1:12" s="561" customFormat="1" ht="34.5" customHeight="1">
      <c r="A3" s="554" t="s">
        <v>503</v>
      </c>
      <c r="B3" s="554" t="s">
        <v>504</v>
      </c>
      <c r="C3" s="554" t="s">
        <v>505</v>
      </c>
      <c r="D3" s="554" t="s">
        <v>506</v>
      </c>
      <c r="E3" s="554" t="s">
        <v>507</v>
      </c>
      <c r="F3" s="554" t="s">
        <v>508</v>
      </c>
      <c r="G3" s="555" t="s">
        <v>80</v>
      </c>
      <c r="H3" s="560"/>
      <c r="I3" s="560"/>
    </row>
    <row r="4" spans="1:12" s="443" customFormat="1" ht="24">
      <c r="A4" s="556" t="s">
        <v>509</v>
      </c>
      <c r="B4" s="557">
        <v>0.91600000000000004</v>
      </c>
      <c r="C4" s="562"/>
      <c r="D4" s="558"/>
      <c r="E4" s="558"/>
      <c r="F4" s="558"/>
      <c r="G4" s="563"/>
      <c r="H4" s="558"/>
      <c r="I4" s="558"/>
    </row>
    <row r="5" spans="1:12" s="443" customFormat="1" ht="10.5" customHeight="1">
      <c r="A5" s="556" t="s">
        <v>510</v>
      </c>
      <c r="B5" s="557">
        <v>0.157</v>
      </c>
      <c r="C5" s="562"/>
      <c r="D5" s="558"/>
      <c r="E5" s="558"/>
      <c r="F5" s="558"/>
      <c r="G5" s="563"/>
      <c r="H5" s="558"/>
      <c r="I5" s="558"/>
      <c r="J5" s="558"/>
      <c r="K5" s="558"/>
      <c r="L5" s="558"/>
    </row>
    <row r="6" spans="1:12" s="443" customFormat="1" ht="12">
      <c r="A6" s="556"/>
      <c r="B6" s="558"/>
      <c r="C6" s="556"/>
      <c r="D6" s="558"/>
      <c r="E6" s="558"/>
      <c r="F6" s="558"/>
      <c r="G6" s="563"/>
      <c r="H6" s="558"/>
      <c r="I6" s="558"/>
      <c r="J6" s="558"/>
      <c r="K6" s="558"/>
      <c r="L6" s="558"/>
    </row>
    <row r="7" spans="1:12" s="443" customFormat="1" ht="12">
      <c r="A7" s="731" t="s">
        <v>809</v>
      </c>
      <c r="B7" s="564">
        <v>6737</v>
      </c>
      <c r="C7" s="565"/>
      <c r="D7" s="566"/>
      <c r="E7" s="567"/>
      <c r="F7" s="567"/>
      <c r="G7" s="568" t="s">
        <v>810</v>
      </c>
      <c r="H7" s="558"/>
      <c r="I7" s="558"/>
      <c r="J7" s="558"/>
      <c r="K7" s="558"/>
      <c r="L7" s="558"/>
    </row>
    <row r="8" spans="1:12" s="443" customFormat="1" ht="12">
      <c r="A8" s="732" t="s">
        <v>747</v>
      </c>
      <c r="B8" s="564">
        <v>3072</v>
      </c>
      <c r="C8" s="565"/>
      <c r="D8" s="643"/>
      <c r="E8" s="567"/>
      <c r="F8" s="567"/>
      <c r="G8" s="568"/>
      <c r="H8" s="558"/>
      <c r="I8" s="558"/>
      <c r="J8" s="558"/>
      <c r="K8" s="558"/>
      <c r="L8" s="558"/>
    </row>
    <row r="9" spans="1:12" s="443" customFormat="1" ht="60">
      <c r="A9" s="733" t="s">
        <v>511</v>
      </c>
      <c r="B9" s="564"/>
      <c r="C9" s="565" t="s">
        <v>512</v>
      </c>
      <c r="D9" s="566">
        <f>B8*15%</f>
        <v>460.79999999999995</v>
      </c>
      <c r="E9" s="567">
        <f>'19'!L32</f>
        <v>71.929672619047622</v>
      </c>
      <c r="F9" s="567">
        <f t="shared" ref="F9:F17" si="0">E9*D9</f>
        <v>33145.193142857141</v>
      </c>
      <c r="G9" s="568" t="s">
        <v>748</v>
      </c>
      <c r="H9" s="558"/>
      <c r="I9" s="558"/>
      <c r="J9" s="558"/>
      <c r="K9" s="558"/>
      <c r="L9" s="558"/>
    </row>
    <row r="10" spans="1:12" s="443" customFormat="1" ht="36">
      <c r="A10" s="732" t="s">
        <v>513</v>
      </c>
      <c r="B10" s="564">
        <v>52</v>
      </c>
      <c r="C10" s="565" t="s">
        <v>514</v>
      </c>
      <c r="D10" s="629">
        <f>B10*B4*80%</f>
        <v>38.105600000000003</v>
      </c>
      <c r="E10" s="567">
        <f>'19'!L61</f>
        <v>48.513919642857147</v>
      </c>
      <c r="F10" s="567">
        <f t="shared" si="0"/>
        <v>1848.6520163428575</v>
      </c>
      <c r="G10" s="568" t="s">
        <v>749</v>
      </c>
      <c r="H10" s="558"/>
      <c r="I10" s="558"/>
      <c r="J10" s="558"/>
      <c r="K10" s="558"/>
      <c r="L10" s="558"/>
    </row>
    <row r="11" spans="1:12" s="443" customFormat="1" ht="36">
      <c r="A11" s="731" t="s">
        <v>750</v>
      </c>
      <c r="B11" s="564">
        <v>282</v>
      </c>
      <c r="C11" s="565" t="s">
        <v>751</v>
      </c>
      <c r="D11" s="566">
        <f>B11*B4</f>
        <v>258.31200000000001</v>
      </c>
      <c r="E11" s="567">
        <f>'19'!L93</f>
        <v>132.93531845238095</v>
      </c>
      <c r="F11" s="567">
        <f t="shared" si="0"/>
        <v>34338.787980071429</v>
      </c>
      <c r="G11" s="568"/>
      <c r="H11" s="558"/>
      <c r="I11" s="558"/>
      <c r="J11" s="558"/>
      <c r="K11" s="558"/>
      <c r="L11" s="558"/>
    </row>
    <row r="12" spans="1:12" s="443" customFormat="1" ht="12">
      <c r="A12" s="732" t="s">
        <v>811</v>
      </c>
      <c r="B12" s="644">
        <v>24</v>
      </c>
      <c r="C12" s="737" t="s">
        <v>812</v>
      </c>
      <c r="D12" s="629">
        <f>B12*B5</f>
        <v>3.7679999999999998</v>
      </c>
      <c r="E12" s="612">
        <f>'19'!L230</f>
        <v>128.64196924603175</v>
      </c>
      <c r="F12" s="612">
        <f t="shared" si="0"/>
        <v>484.72294011904762</v>
      </c>
      <c r="G12" s="738"/>
    </row>
    <row r="13" spans="1:12" s="443" customFormat="1" ht="36">
      <c r="A13" s="731" t="s">
        <v>515</v>
      </c>
      <c r="B13" s="564">
        <v>2517</v>
      </c>
      <c r="C13" s="565" t="s">
        <v>752</v>
      </c>
      <c r="D13" s="566">
        <f>B13*$B$4</f>
        <v>2305.5720000000001</v>
      </c>
      <c r="E13" s="567">
        <f>'19'!L123</f>
        <v>141.60336011904764</v>
      </c>
      <c r="F13" s="567">
        <f t="shared" si="0"/>
        <v>326476.74219639291</v>
      </c>
      <c r="G13" s="568"/>
      <c r="H13" s="558"/>
      <c r="I13" s="558"/>
      <c r="J13" s="558"/>
      <c r="K13" s="558"/>
      <c r="L13" s="558"/>
    </row>
    <row r="14" spans="1:12" s="443" customFormat="1" ht="48">
      <c r="A14" s="732" t="s">
        <v>753</v>
      </c>
      <c r="B14" s="645">
        <f>B13*90%</f>
        <v>2265.3000000000002</v>
      </c>
      <c r="C14" s="565" t="s">
        <v>754</v>
      </c>
      <c r="D14" s="629">
        <f>B14*B4</f>
        <v>2075.0148000000004</v>
      </c>
      <c r="E14" s="567">
        <f>'19'!L163</f>
        <v>289.38043750000003</v>
      </c>
      <c r="F14" s="567">
        <f t="shared" si="0"/>
        <v>600468.69064297515</v>
      </c>
      <c r="G14" s="568" t="s">
        <v>755</v>
      </c>
      <c r="H14" s="558"/>
      <c r="I14" s="558"/>
      <c r="J14" s="558"/>
      <c r="K14" s="558"/>
      <c r="L14" s="558"/>
    </row>
    <row r="15" spans="1:12" s="443" customFormat="1" ht="36">
      <c r="A15" s="731" t="s">
        <v>756</v>
      </c>
      <c r="B15" s="644">
        <f>B14*0.8</f>
        <v>1812.2400000000002</v>
      </c>
      <c r="C15" s="565"/>
      <c r="D15" s="566"/>
      <c r="E15" s="567"/>
      <c r="F15" s="567"/>
      <c r="G15" s="646" t="s">
        <v>813</v>
      </c>
      <c r="H15" s="558"/>
      <c r="I15" s="558"/>
      <c r="J15" s="558"/>
      <c r="K15" s="558"/>
      <c r="L15" s="558"/>
    </row>
    <row r="16" spans="1:12" s="443" customFormat="1" ht="36">
      <c r="A16" s="731" t="s">
        <v>757</v>
      </c>
      <c r="B16" s="644">
        <v>1862</v>
      </c>
      <c r="C16" s="565" t="s">
        <v>758</v>
      </c>
      <c r="D16" s="629">
        <f>B16*B5</f>
        <v>292.334</v>
      </c>
      <c r="E16" s="567">
        <f>'19'!L197</f>
        <v>74.41015674603176</v>
      </c>
      <c r="F16" s="567">
        <f t="shared" si="0"/>
        <v>21752.618762194448</v>
      </c>
      <c r="G16" s="568"/>
    </row>
    <row r="17" spans="1:7" s="443" customFormat="1" ht="24">
      <c r="A17" s="733" t="s">
        <v>516</v>
      </c>
      <c r="B17" s="564"/>
      <c r="C17" s="565" t="s">
        <v>517</v>
      </c>
      <c r="D17" s="566">
        <f>B5*B8</f>
        <v>482.30399999999997</v>
      </c>
      <c r="E17" s="567">
        <f>'19'!L197</f>
        <v>74.41015674603176</v>
      </c>
      <c r="F17" s="567">
        <f t="shared" si="0"/>
        <v>35888.316239238098</v>
      </c>
      <c r="G17" s="568" t="s">
        <v>759</v>
      </c>
    </row>
    <row r="18" spans="1:7" s="443" customFormat="1" ht="12">
      <c r="A18" s="451"/>
      <c r="B18" s="446"/>
      <c r="C18" s="596"/>
      <c r="D18" s="647"/>
      <c r="E18" s="648" t="s">
        <v>435</v>
      </c>
      <c r="F18" s="507">
        <f>SUM(F7:F16)</f>
        <v>1018515.4076809529</v>
      </c>
      <c r="G18" s="734"/>
    </row>
    <row r="19" spans="1:7" s="443" customFormat="1" ht="12">
      <c r="F19" s="444"/>
    </row>
    <row r="20" spans="1:7" s="443" customFormat="1" ht="12"/>
    <row r="21" spans="1:7" s="443" customFormat="1" ht="12"/>
  </sheetData>
  <customSheetViews>
    <customSheetView guid="{7B1D7D8E-D21F-4F41-9124-97AF4D7AC4F1}" scale="80" showPageBreaks="1" view="pageBreakPreview">
      <pageMargins left="0.7" right="0.7" top="0.75" bottom="0.75" header="0.3" footer="0.3"/>
      <pageSetup paperSize="9" scale="61" orientation="landscape" r:id="rId1"/>
      <headerFooter>
        <oddFooter xml:space="preserve">&amp;CStrona &amp;P z &amp;N&amp;R18 AKK szacowanie oszczędności </oddFooter>
      </headerFooter>
    </customSheetView>
    <customSheetView guid="{11719C98-23F7-41BD-A4E2-6BEADD115585}" scale="80" showPageBreaks="1" view="pageBreakPreview">
      <pageMargins left="0.7" right="0.7" top="0.75" bottom="0.75" header="0.3" footer="0.3"/>
      <pageSetup paperSize="9" scale="61" orientation="landscape" r:id="rId2"/>
      <headerFooter>
        <oddFooter xml:space="preserve">&amp;CStrona &amp;P z &amp;N&amp;R18 AKK szacowanie oszczędności </oddFooter>
      </headerFooter>
    </customSheetView>
  </customSheetViews>
  <pageMargins left="0.7" right="0.7" top="0.75" bottom="0.75" header="0.3" footer="0.3"/>
  <pageSetup paperSize="9" scale="61" orientation="landscape" r:id="rId3"/>
  <headerFooter>
    <oddFooter xml:space="preserve">&amp;CStrona &amp;P z &amp;N&amp;R18 AKK szacowanie oszczędności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30"/>
  <sheetViews>
    <sheetView tabSelected="1" view="pageBreakPreview" zoomScale="80" zoomScaleNormal="80" zoomScaleSheetLayoutView="80" workbookViewId="0"/>
  </sheetViews>
  <sheetFormatPr defaultRowHeight="12.75"/>
  <cols>
    <col min="1" max="1" width="5.140625" customWidth="1"/>
    <col min="2" max="2" width="4.42578125" bestFit="1" customWidth="1"/>
    <col min="3" max="3" width="42.85546875" customWidth="1"/>
    <col min="4" max="4" width="34.42578125" customWidth="1"/>
    <col min="5" max="5" width="13.140625" customWidth="1"/>
    <col min="6" max="6" width="10.85546875" bestFit="1" customWidth="1"/>
    <col min="8" max="8" width="3.85546875" bestFit="1" customWidth="1"/>
    <col min="9" max="9" width="3.140625" bestFit="1" customWidth="1"/>
    <col min="10" max="10" width="49.5703125" customWidth="1"/>
    <col min="11" max="11" width="32.7109375" customWidth="1"/>
    <col min="12" max="12" width="11.85546875" customWidth="1"/>
    <col min="13" max="13" width="6" bestFit="1" customWidth="1"/>
  </cols>
  <sheetData>
    <row r="1" spans="1:13" s="463" customFormat="1" ht="20.25">
      <c r="A1" s="462" t="s">
        <v>502</v>
      </c>
      <c r="B1" s="462"/>
      <c r="C1" s="462"/>
      <c r="D1" s="462"/>
      <c r="E1" s="462"/>
      <c r="F1" s="462"/>
      <c r="G1" s="462"/>
      <c r="H1" s="462"/>
    </row>
    <row r="3" spans="1:13" s="572" customFormat="1" ht="12">
      <c r="C3" s="569" t="s">
        <v>518</v>
      </c>
      <c r="D3" s="570" t="s">
        <v>519</v>
      </c>
      <c r="E3" s="571"/>
    </row>
    <row r="4" spans="1:13" s="572" customFormat="1" ht="12">
      <c r="C4" s="573" t="s">
        <v>520</v>
      </c>
      <c r="D4" s="574">
        <v>4397.84</v>
      </c>
      <c r="E4" s="574"/>
    </row>
    <row r="5" spans="1:13" s="572" customFormat="1" ht="84">
      <c r="C5" s="573" t="s">
        <v>846</v>
      </c>
      <c r="D5" s="739" t="s">
        <v>847</v>
      </c>
      <c r="E5" s="574"/>
    </row>
    <row r="6" spans="1:13" s="572" customFormat="1" ht="12">
      <c r="C6" s="573" t="s">
        <v>521</v>
      </c>
      <c r="D6" s="572">
        <v>168</v>
      </c>
      <c r="E6" s="574"/>
    </row>
    <row r="7" spans="1:13" s="572" customFormat="1" ht="12">
      <c r="C7" s="573" t="s">
        <v>522</v>
      </c>
      <c r="D7" s="575">
        <f>D4/D6</f>
        <v>26.17761904761905</v>
      </c>
      <c r="E7" s="571"/>
    </row>
    <row r="8" spans="1:13" s="572" customFormat="1" ht="12">
      <c r="C8" s="577" t="s">
        <v>523</v>
      </c>
      <c r="D8" s="578">
        <f>D7/60</f>
        <v>0.43629365079365084</v>
      </c>
      <c r="E8" s="571"/>
    </row>
    <row r="9" spans="1:13" s="572" customFormat="1" ht="24">
      <c r="C9" s="573" t="s">
        <v>524</v>
      </c>
      <c r="D9" s="574">
        <v>3992.65</v>
      </c>
    </row>
    <row r="10" spans="1:13" s="572" customFormat="1" ht="12">
      <c r="C10" s="576"/>
      <c r="D10" s="574"/>
      <c r="E10" s="576"/>
    </row>
    <row r="11" spans="1:13" s="572" customFormat="1" ht="12">
      <c r="C11" s="573" t="s">
        <v>522</v>
      </c>
      <c r="D11" s="575">
        <f>D9/D6</f>
        <v>23.765773809523811</v>
      </c>
      <c r="E11" s="571"/>
    </row>
    <row r="12" spans="1:13" s="572" customFormat="1" ht="24">
      <c r="C12" s="577" t="s">
        <v>525</v>
      </c>
      <c r="D12" s="578">
        <f>D11/60</f>
        <v>0.39609623015873019</v>
      </c>
      <c r="E12" s="571"/>
    </row>
    <row r="13" spans="1:13" s="443" customFormat="1" ht="12"/>
    <row r="14" spans="1:13" s="443" customFormat="1" ht="12"/>
    <row r="15" spans="1:13" s="414" customFormat="1">
      <c r="A15" s="613" t="s">
        <v>560</v>
      </c>
      <c r="B15" s="613"/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</row>
    <row r="16" spans="1:13">
      <c r="C16" s="267" t="s">
        <v>787</v>
      </c>
      <c r="J16" s="267" t="s">
        <v>788</v>
      </c>
    </row>
    <row r="17" spans="1:16" s="443" customFormat="1" ht="36">
      <c r="A17" s="593" t="s">
        <v>27</v>
      </c>
      <c r="B17" s="594" t="s">
        <v>526</v>
      </c>
      <c r="C17" s="594" t="s">
        <v>527</v>
      </c>
      <c r="D17" s="595" t="s">
        <v>528</v>
      </c>
      <c r="E17" s="595" t="s">
        <v>529</v>
      </c>
      <c r="F17" s="594"/>
      <c r="G17" s="558"/>
      <c r="H17" s="594" t="s">
        <v>27</v>
      </c>
      <c r="I17" s="594" t="s">
        <v>526</v>
      </c>
      <c r="J17" s="594" t="s">
        <v>527</v>
      </c>
      <c r="K17" s="594" t="s">
        <v>528</v>
      </c>
      <c r="L17" s="595" t="s">
        <v>529</v>
      </c>
      <c r="M17" s="594"/>
      <c r="N17" s="558"/>
      <c r="O17" s="558"/>
      <c r="P17" s="558"/>
    </row>
    <row r="18" spans="1:16" s="443" customFormat="1" ht="12">
      <c r="A18" s="593"/>
      <c r="B18" s="594"/>
      <c r="C18" s="594"/>
      <c r="D18" s="595"/>
      <c r="E18" s="594" t="s">
        <v>530</v>
      </c>
      <c r="F18" s="594" t="s">
        <v>531</v>
      </c>
      <c r="G18" s="558"/>
      <c r="H18" s="594"/>
      <c r="I18" s="594"/>
      <c r="J18" s="594"/>
      <c r="K18" s="594"/>
      <c r="L18" s="594" t="s">
        <v>530</v>
      </c>
      <c r="M18" s="594" t="s">
        <v>531</v>
      </c>
      <c r="N18" s="558"/>
      <c r="O18" s="558"/>
      <c r="P18" s="558"/>
    </row>
    <row r="19" spans="1:16" s="443" customFormat="1" ht="33.75">
      <c r="A19" s="543" t="s">
        <v>33</v>
      </c>
      <c r="B19" s="543" t="s">
        <v>532</v>
      </c>
      <c r="C19" s="596" t="s">
        <v>533</v>
      </c>
      <c r="D19" s="592" t="s">
        <v>746</v>
      </c>
      <c r="E19" s="543"/>
      <c r="F19" s="543">
        <v>2</v>
      </c>
      <c r="G19" s="558"/>
      <c r="H19" s="543" t="s">
        <v>33</v>
      </c>
      <c r="I19" s="543" t="s">
        <v>532</v>
      </c>
      <c r="J19" s="597" t="s">
        <v>533</v>
      </c>
      <c r="K19" s="596"/>
      <c r="L19" s="543"/>
      <c r="M19" s="543">
        <v>1</v>
      </c>
      <c r="N19" s="558"/>
      <c r="O19" s="558"/>
      <c r="P19" s="558"/>
    </row>
    <row r="20" spans="1:16" s="443" customFormat="1" ht="12">
      <c r="A20" s="543" t="s">
        <v>37</v>
      </c>
      <c r="B20" s="543" t="s">
        <v>532</v>
      </c>
      <c r="C20" s="596" t="s">
        <v>534</v>
      </c>
      <c r="D20" s="592"/>
      <c r="E20" s="543"/>
      <c r="F20" s="543">
        <v>3</v>
      </c>
      <c r="G20" s="558"/>
      <c r="H20" s="543" t="s">
        <v>37</v>
      </c>
      <c r="I20" s="543" t="s">
        <v>532</v>
      </c>
      <c r="J20" s="597" t="s">
        <v>535</v>
      </c>
      <c r="K20" s="596"/>
      <c r="L20" s="543"/>
      <c r="M20" s="543">
        <v>1</v>
      </c>
      <c r="N20" s="558"/>
      <c r="O20" s="558"/>
      <c r="P20" s="558"/>
    </row>
    <row r="21" spans="1:16" s="443" customFormat="1" ht="12">
      <c r="A21" s="543" t="s">
        <v>51</v>
      </c>
      <c r="B21" s="543" t="s">
        <v>532</v>
      </c>
      <c r="C21" s="596" t="s">
        <v>536</v>
      </c>
      <c r="D21" s="592"/>
      <c r="E21" s="543"/>
      <c r="F21" s="543">
        <v>1</v>
      </c>
      <c r="G21" s="558"/>
      <c r="H21" s="543" t="s">
        <v>51</v>
      </c>
      <c r="I21" s="543" t="s">
        <v>532</v>
      </c>
      <c r="J21" s="597" t="s">
        <v>537</v>
      </c>
      <c r="K21" s="596"/>
      <c r="L21" s="543"/>
      <c r="M21" s="543">
        <v>1</v>
      </c>
      <c r="N21" s="558"/>
      <c r="O21" s="558"/>
      <c r="P21" s="558"/>
    </row>
    <row r="22" spans="1:16" s="443" customFormat="1" ht="12">
      <c r="A22" s="543" t="s">
        <v>52</v>
      </c>
      <c r="B22" s="543" t="s">
        <v>532</v>
      </c>
      <c r="C22" s="596" t="s">
        <v>538</v>
      </c>
      <c r="D22" s="592"/>
      <c r="E22" s="543"/>
      <c r="F22" s="543">
        <v>1</v>
      </c>
      <c r="G22" s="558"/>
      <c r="H22" s="543" t="s">
        <v>52</v>
      </c>
      <c r="I22" s="543"/>
      <c r="J22" s="597" t="s">
        <v>539</v>
      </c>
      <c r="K22" s="596"/>
      <c r="L22" s="543"/>
      <c r="M22" s="543"/>
      <c r="N22" s="558"/>
      <c r="O22" s="558"/>
      <c r="P22" s="558"/>
    </row>
    <row r="23" spans="1:16" s="443" customFormat="1" ht="22.5">
      <c r="A23" s="598" t="s">
        <v>77</v>
      </c>
      <c r="B23" s="598"/>
      <c r="C23" s="599" t="s">
        <v>540</v>
      </c>
      <c r="D23" s="559" t="s">
        <v>541</v>
      </c>
      <c r="E23" s="598"/>
      <c r="F23" s="598"/>
      <c r="G23" s="558"/>
      <c r="H23" s="543" t="s">
        <v>77</v>
      </c>
      <c r="I23" s="543" t="s">
        <v>532</v>
      </c>
      <c r="J23" s="597" t="s">
        <v>542</v>
      </c>
      <c r="K23" s="596"/>
      <c r="L23" s="543"/>
      <c r="M23" s="543">
        <v>1</v>
      </c>
      <c r="N23" s="558"/>
      <c r="O23" s="558"/>
      <c r="P23" s="558"/>
    </row>
    <row r="24" spans="1:16" s="443" customFormat="1" ht="24">
      <c r="A24" s="543" t="s">
        <v>122</v>
      </c>
      <c r="B24" s="543" t="s">
        <v>532</v>
      </c>
      <c r="C24" s="600" t="s">
        <v>543</v>
      </c>
      <c r="D24" s="592"/>
      <c r="E24" s="446"/>
      <c r="F24" s="543">
        <v>30</v>
      </c>
      <c r="G24" s="558"/>
      <c r="H24" s="543" t="s">
        <v>122</v>
      </c>
      <c r="I24" s="543"/>
      <c r="J24" s="597" t="s">
        <v>544</v>
      </c>
      <c r="K24" s="596"/>
      <c r="L24" s="543"/>
      <c r="M24" s="543"/>
      <c r="N24" s="558"/>
      <c r="O24" s="558"/>
      <c r="P24" s="558"/>
    </row>
    <row r="25" spans="1:16" s="443" customFormat="1" ht="12">
      <c r="A25" s="543" t="s">
        <v>172</v>
      </c>
      <c r="B25" s="543" t="s">
        <v>532</v>
      </c>
      <c r="C25" s="600" t="s">
        <v>545</v>
      </c>
      <c r="D25" s="592" t="s">
        <v>546</v>
      </c>
      <c r="E25" s="446"/>
      <c r="F25" s="543">
        <v>60</v>
      </c>
      <c r="G25" s="558"/>
      <c r="H25" s="543" t="s">
        <v>172</v>
      </c>
      <c r="I25" s="543" t="s">
        <v>532</v>
      </c>
      <c r="J25" s="597" t="s">
        <v>534</v>
      </c>
      <c r="K25" s="596"/>
      <c r="L25" s="543"/>
      <c r="M25" s="543">
        <v>1</v>
      </c>
      <c r="N25" s="558"/>
      <c r="O25" s="558"/>
      <c r="P25" s="558"/>
    </row>
    <row r="26" spans="1:16" s="443" customFormat="1" ht="12">
      <c r="A26" s="543" t="s">
        <v>173</v>
      </c>
      <c r="B26" s="543" t="s">
        <v>532</v>
      </c>
      <c r="C26" s="600" t="s">
        <v>547</v>
      </c>
      <c r="D26" s="592"/>
      <c r="E26" s="446">
        <v>25</v>
      </c>
      <c r="F26" s="543">
        <v>0</v>
      </c>
      <c r="G26" s="558"/>
      <c r="H26" s="543" t="s">
        <v>173</v>
      </c>
      <c r="I26" s="543" t="s">
        <v>532</v>
      </c>
      <c r="J26" s="597" t="s">
        <v>536</v>
      </c>
      <c r="K26" s="596"/>
      <c r="L26" s="543"/>
      <c r="M26" s="543">
        <v>1</v>
      </c>
      <c r="N26" s="558"/>
      <c r="O26" s="558"/>
      <c r="P26" s="558"/>
    </row>
    <row r="27" spans="1:16" s="443" customFormat="1" ht="22.5">
      <c r="A27" s="598" t="s">
        <v>174</v>
      </c>
      <c r="B27" s="543" t="s">
        <v>532</v>
      </c>
      <c r="C27" s="600" t="s">
        <v>548</v>
      </c>
      <c r="D27" s="592" t="s">
        <v>549</v>
      </c>
      <c r="E27" s="446">
        <v>20</v>
      </c>
      <c r="F27" s="543"/>
      <c r="G27" s="558"/>
      <c r="H27" s="543" t="s">
        <v>174</v>
      </c>
      <c r="I27" s="543" t="s">
        <v>532</v>
      </c>
      <c r="J27" s="543" t="s">
        <v>538</v>
      </c>
      <c r="K27" s="592" t="s">
        <v>550</v>
      </c>
      <c r="L27" s="543"/>
      <c r="M27" s="543">
        <v>1</v>
      </c>
      <c r="N27" s="558"/>
      <c r="O27" s="558"/>
      <c r="P27" s="558"/>
    </row>
    <row r="28" spans="1:16" s="443" customFormat="1" ht="12">
      <c r="A28" s="543" t="s">
        <v>551</v>
      </c>
      <c r="B28" s="543"/>
      <c r="C28" s="600" t="s">
        <v>552</v>
      </c>
      <c r="D28" s="592"/>
      <c r="E28" s="543"/>
      <c r="F28" s="543"/>
      <c r="G28" s="558"/>
      <c r="H28" s="598" t="s">
        <v>551</v>
      </c>
      <c r="I28" s="598"/>
      <c r="J28" s="598" t="s">
        <v>540</v>
      </c>
      <c r="K28" s="599"/>
      <c r="L28" s="598"/>
      <c r="M28" s="598"/>
      <c r="N28" s="558"/>
      <c r="O28" s="558"/>
      <c r="P28" s="558"/>
    </row>
    <row r="29" spans="1:16" s="443" customFormat="1" ht="24">
      <c r="A29" s="543" t="s">
        <v>553</v>
      </c>
      <c r="B29" s="543" t="s">
        <v>532</v>
      </c>
      <c r="C29" s="600" t="s">
        <v>554</v>
      </c>
      <c r="D29" s="592" t="s">
        <v>555</v>
      </c>
      <c r="E29" s="543">
        <v>20</v>
      </c>
      <c r="F29" s="543"/>
      <c r="G29" s="558"/>
      <c r="H29" s="543"/>
      <c r="I29" s="543"/>
      <c r="J29" s="601" t="s">
        <v>478</v>
      </c>
      <c r="K29" s="596"/>
      <c r="L29" s="543">
        <f>SUMIF($I19:$I28,"x",L19:L28)</f>
        <v>0</v>
      </c>
      <c r="M29" s="543">
        <f>SUMIF($I19:$I28,"x",M19:M28)</f>
        <v>7</v>
      </c>
      <c r="N29" s="558"/>
      <c r="O29" s="558"/>
      <c r="P29" s="558"/>
    </row>
    <row r="30" spans="1:16" s="443" customFormat="1" ht="12">
      <c r="A30" s="543" t="s">
        <v>556</v>
      </c>
      <c r="B30" s="543" t="s">
        <v>532</v>
      </c>
      <c r="C30" s="596" t="s">
        <v>557</v>
      </c>
      <c r="D30" s="596"/>
      <c r="E30" s="543"/>
      <c r="F30" s="543">
        <v>20</v>
      </c>
      <c r="G30" s="558"/>
      <c r="H30" s="602"/>
      <c r="I30" s="602"/>
      <c r="J30" s="602"/>
      <c r="K30" s="603" t="s">
        <v>558</v>
      </c>
      <c r="L30" s="604">
        <f>L29*$D$8</f>
        <v>0</v>
      </c>
      <c r="M30" s="604">
        <f>M29*$D$12</f>
        <v>2.7726736111111112</v>
      </c>
      <c r="N30" s="558"/>
      <c r="O30" s="558"/>
      <c r="P30" s="558"/>
    </row>
    <row r="31" spans="1:16" s="443" customFormat="1" ht="12">
      <c r="A31" s="543"/>
      <c r="B31" s="543"/>
      <c r="C31" s="605" t="s">
        <v>478</v>
      </c>
      <c r="D31" s="596"/>
      <c r="E31" s="543">
        <f>SUMIF($B19:$B30,"x",E19:E30)</f>
        <v>65</v>
      </c>
      <c r="F31" s="543">
        <f t="shared" ref="F31" si="0">SUMIF($B19:$B30,"x",F19:F30)</f>
        <v>117</v>
      </c>
      <c r="G31" s="558"/>
      <c r="H31" s="602"/>
      <c r="I31" s="602"/>
      <c r="J31" s="602"/>
      <c r="K31" s="606" t="s">
        <v>435</v>
      </c>
      <c r="L31" s="607">
        <f>L30+M30</f>
        <v>2.7726736111111112</v>
      </c>
      <c r="M31" s="604"/>
      <c r="N31" s="558"/>
      <c r="O31" s="558"/>
      <c r="P31" s="558"/>
    </row>
    <row r="32" spans="1:16" s="443" customFormat="1" ht="12">
      <c r="A32" s="602"/>
      <c r="B32" s="602"/>
      <c r="C32" s="608"/>
      <c r="D32" s="603" t="s">
        <v>558</v>
      </c>
      <c r="E32" s="604">
        <f>E31*$D$8</f>
        <v>28.359087301587305</v>
      </c>
      <c r="F32" s="604">
        <f>F31*$D$12</f>
        <v>46.34325892857143</v>
      </c>
      <c r="G32" s="558"/>
      <c r="H32" s="602"/>
      <c r="I32" s="602"/>
      <c r="J32" s="602"/>
      <c r="K32" s="609" t="s">
        <v>559</v>
      </c>
      <c r="L32" s="610">
        <f>E33-L31</f>
        <v>71.929672619047622</v>
      </c>
      <c r="M32" s="611"/>
      <c r="N32" s="558"/>
      <c r="O32" s="558"/>
      <c r="P32" s="558"/>
    </row>
    <row r="33" spans="1:14" s="443" customFormat="1" ht="12">
      <c r="A33" s="602"/>
      <c r="B33" s="602"/>
      <c r="C33" s="608"/>
      <c r="D33" s="606" t="s">
        <v>435</v>
      </c>
      <c r="E33" s="607">
        <f>E32+F32</f>
        <v>74.702346230158739</v>
      </c>
      <c r="F33" s="604"/>
      <c r="G33" s="558"/>
      <c r="H33" s="558"/>
      <c r="I33" s="602"/>
      <c r="J33" s="602"/>
      <c r="K33" s="602"/>
      <c r="L33" s="602"/>
      <c r="M33" s="602"/>
      <c r="N33" s="602"/>
    </row>
    <row r="34" spans="1:14" s="443" customFormat="1" ht="12"/>
    <row r="35" spans="1:14" s="443" customFormat="1">
      <c r="A35" s="613" t="s">
        <v>561</v>
      </c>
      <c r="B35" s="613"/>
      <c r="C35" s="613"/>
      <c r="D35" s="613"/>
      <c r="E35" s="613"/>
      <c r="F35" s="613"/>
      <c r="G35" s="613"/>
      <c r="H35" s="613"/>
      <c r="I35" s="613"/>
      <c r="J35" s="613"/>
      <c r="K35" s="613"/>
      <c r="L35" s="613"/>
      <c r="M35" s="613"/>
    </row>
    <row r="36" spans="1:14">
      <c r="C36" s="267" t="s">
        <v>787</v>
      </c>
      <c r="J36" s="267" t="s">
        <v>788</v>
      </c>
    </row>
    <row r="37" spans="1:14" s="443" customFormat="1" ht="36">
      <c r="A37" s="594" t="s">
        <v>27</v>
      </c>
      <c r="B37" s="594" t="s">
        <v>526</v>
      </c>
      <c r="C37" s="594" t="s">
        <v>527</v>
      </c>
      <c r="D37" s="594" t="s">
        <v>528</v>
      </c>
      <c r="E37" s="595" t="s">
        <v>529</v>
      </c>
      <c r="F37" s="594"/>
      <c r="H37" s="594" t="s">
        <v>27</v>
      </c>
      <c r="I37" s="594" t="s">
        <v>526</v>
      </c>
      <c r="J37" s="594" t="s">
        <v>527</v>
      </c>
      <c r="K37" s="594" t="s">
        <v>528</v>
      </c>
      <c r="L37" s="595" t="s">
        <v>529</v>
      </c>
      <c r="M37" s="594"/>
    </row>
    <row r="38" spans="1:14" s="443" customFormat="1" ht="12">
      <c r="A38" s="594"/>
      <c r="B38" s="594"/>
      <c r="C38" s="594"/>
      <c r="D38" s="594"/>
      <c r="E38" s="594" t="s">
        <v>530</v>
      </c>
      <c r="F38" s="594" t="s">
        <v>531</v>
      </c>
      <c r="H38" s="594"/>
      <c r="I38" s="594"/>
      <c r="J38" s="594"/>
      <c r="K38" s="594"/>
      <c r="L38" s="594" t="s">
        <v>530</v>
      </c>
      <c r="M38" s="594" t="s">
        <v>531</v>
      </c>
    </row>
    <row r="39" spans="1:14" s="443" customFormat="1" ht="12">
      <c r="A39" s="543" t="s">
        <v>33</v>
      </c>
      <c r="B39" s="543" t="s">
        <v>532</v>
      </c>
      <c r="C39" s="596" t="s">
        <v>562</v>
      </c>
      <c r="D39" s="596"/>
      <c r="E39" s="543"/>
      <c r="F39" s="543">
        <v>10</v>
      </c>
      <c r="H39" s="543" t="s">
        <v>33</v>
      </c>
      <c r="I39" s="543"/>
      <c r="J39" s="451" t="s">
        <v>575</v>
      </c>
      <c r="K39" s="596"/>
      <c r="L39" s="543"/>
      <c r="M39" s="543"/>
    </row>
    <row r="40" spans="1:14" s="443" customFormat="1" ht="56.25">
      <c r="A40" s="543" t="s">
        <v>37</v>
      </c>
      <c r="B40" s="543"/>
      <c r="C40" s="596" t="s">
        <v>563</v>
      </c>
      <c r="D40" s="592" t="s">
        <v>564</v>
      </c>
      <c r="E40" s="543"/>
      <c r="F40" s="543">
        <v>30</v>
      </c>
      <c r="H40" s="543" t="s">
        <v>37</v>
      </c>
      <c r="I40" s="543"/>
      <c r="J40" s="596" t="s">
        <v>576</v>
      </c>
      <c r="K40" s="596"/>
      <c r="L40" s="543"/>
      <c r="M40" s="543">
        <v>10</v>
      </c>
    </row>
    <row r="41" spans="1:14" s="443" customFormat="1" ht="45">
      <c r="A41" s="543" t="s">
        <v>51</v>
      </c>
      <c r="B41" s="543" t="s">
        <v>532</v>
      </c>
      <c r="C41" s="596" t="s">
        <v>565</v>
      </c>
      <c r="D41" s="592" t="s">
        <v>804</v>
      </c>
      <c r="E41" s="543"/>
      <c r="F41" s="543">
        <v>60</v>
      </c>
      <c r="H41" s="543" t="s">
        <v>51</v>
      </c>
      <c r="I41" s="543"/>
      <c r="J41" s="596" t="s">
        <v>563</v>
      </c>
      <c r="K41" s="596"/>
      <c r="L41" s="543"/>
      <c r="M41" s="543">
        <v>30</v>
      </c>
    </row>
    <row r="42" spans="1:14" s="443" customFormat="1" ht="12">
      <c r="A42" s="543" t="s">
        <v>52</v>
      </c>
      <c r="B42" s="543" t="s">
        <v>532</v>
      </c>
      <c r="C42" s="596" t="s">
        <v>566</v>
      </c>
      <c r="D42" s="596"/>
      <c r="E42" s="446">
        <v>25</v>
      </c>
      <c r="F42" s="543">
        <v>0</v>
      </c>
      <c r="H42" s="543" t="s">
        <v>52</v>
      </c>
      <c r="I42" s="543"/>
      <c r="J42" s="596" t="s">
        <v>576</v>
      </c>
      <c r="K42" s="596"/>
      <c r="L42" s="543"/>
      <c r="M42" s="543">
        <v>10</v>
      </c>
    </row>
    <row r="43" spans="1:14" s="443" customFormat="1" ht="12">
      <c r="A43" s="543" t="s">
        <v>77</v>
      </c>
      <c r="B43" s="543" t="s">
        <v>532</v>
      </c>
      <c r="C43" s="596" t="s">
        <v>567</v>
      </c>
      <c r="D43" s="596"/>
      <c r="E43" s="446">
        <v>30</v>
      </c>
      <c r="F43" s="543"/>
      <c r="H43" s="543" t="s">
        <v>77</v>
      </c>
      <c r="I43" s="543"/>
      <c r="J43" s="596" t="s">
        <v>565</v>
      </c>
      <c r="K43" s="596"/>
      <c r="L43" s="543"/>
      <c r="M43" s="543">
        <v>60</v>
      </c>
    </row>
    <row r="44" spans="1:14" s="443" customFormat="1" ht="24">
      <c r="A44" s="543" t="s">
        <v>122</v>
      </c>
      <c r="B44" s="543" t="s">
        <v>532</v>
      </c>
      <c r="C44" s="596" t="s">
        <v>568</v>
      </c>
      <c r="D44" s="596"/>
      <c r="E44" s="446">
        <v>20</v>
      </c>
      <c r="F44" s="543"/>
      <c r="H44" s="543" t="s">
        <v>122</v>
      </c>
      <c r="I44" s="543" t="s">
        <v>532</v>
      </c>
      <c r="J44" s="596" t="s">
        <v>577</v>
      </c>
      <c r="K44" s="596"/>
      <c r="L44" s="543"/>
      <c r="M44" s="543">
        <v>2</v>
      </c>
    </row>
    <row r="45" spans="1:14" s="443" customFormat="1" ht="24">
      <c r="A45" s="543" t="s">
        <v>172</v>
      </c>
      <c r="B45" s="543"/>
      <c r="C45" s="596" t="s">
        <v>569</v>
      </c>
      <c r="D45" s="596"/>
      <c r="E45" s="446">
        <v>15</v>
      </c>
      <c r="F45" s="543"/>
      <c r="H45" s="543" t="s">
        <v>172</v>
      </c>
      <c r="I45" s="543" t="s">
        <v>532</v>
      </c>
      <c r="J45" s="596" t="s">
        <v>578</v>
      </c>
      <c r="K45" s="596"/>
      <c r="L45" s="543"/>
      <c r="M45" s="543">
        <v>1</v>
      </c>
    </row>
    <row r="46" spans="1:14" s="443" customFormat="1" ht="12">
      <c r="A46" s="543" t="s">
        <v>173</v>
      </c>
      <c r="B46" s="598"/>
      <c r="C46" s="599" t="s">
        <v>570</v>
      </c>
      <c r="D46" s="599"/>
      <c r="E46" s="649">
        <v>0</v>
      </c>
      <c r="F46" s="649">
        <v>30</v>
      </c>
      <c r="H46" s="543" t="s">
        <v>173</v>
      </c>
      <c r="I46" s="543" t="s">
        <v>532</v>
      </c>
      <c r="J46" s="596" t="s">
        <v>579</v>
      </c>
      <c r="K46" s="596"/>
      <c r="L46" s="543"/>
      <c r="M46" s="543">
        <v>1</v>
      </c>
    </row>
    <row r="47" spans="1:14" s="443" customFormat="1" ht="12">
      <c r="A47" s="543" t="s">
        <v>174</v>
      </c>
      <c r="B47" s="543"/>
      <c r="C47" s="614" t="s">
        <v>571</v>
      </c>
      <c r="D47" s="596"/>
      <c r="E47" s="446">
        <v>5</v>
      </c>
      <c r="F47" s="543"/>
      <c r="H47" s="543" t="s">
        <v>174</v>
      </c>
      <c r="I47" s="543" t="s">
        <v>532</v>
      </c>
      <c r="J47" s="596" t="s">
        <v>562</v>
      </c>
      <c r="K47" s="596"/>
      <c r="L47" s="543"/>
      <c r="M47" s="543">
        <v>1</v>
      </c>
    </row>
    <row r="48" spans="1:14" s="443" customFormat="1" ht="12">
      <c r="A48" s="543" t="s">
        <v>551</v>
      </c>
      <c r="B48" s="543"/>
      <c r="C48" s="596" t="s">
        <v>572</v>
      </c>
      <c r="D48" s="596"/>
      <c r="E48" s="446">
        <v>5</v>
      </c>
      <c r="F48" s="543"/>
      <c r="H48" s="543" t="s">
        <v>551</v>
      </c>
      <c r="I48" s="543" t="s">
        <v>532</v>
      </c>
      <c r="J48" s="596" t="s">
        <v>580</v>
      </c>
      <c r="K48" s="596"/>
      <c r="L48" s="543"/>
      <c r="M48" s="543">
        <v>1</v>
      </c>
    </row>
    <row r="49" spans="1:13" s="443" customFormat="1" ht="12">
      <c r="A49" s="543"/>
      <c r="B49" s="543"/>
      <c r="C49" s="601" t="s">
        <v>478</v>
      </c>
      <c r="D49" s="543"/>
      <c r="E49" s="543">
        <f>SUMIF($B39:$B48,"x",E39:E48)</f>
        <v>75</v>
      </c>
      <c r="F49" s="543">
        <f>SUMIF($B39:$B48,"x",F39:F48)</f>
        <v>70</v>
      </c>
      <c r="H49" s="543" t="s">
        <v>553</v>
      </c>
      <c r="I49" s="543" t="s">
        <v>532</v>
      </c>
      <c r="J49" s="596" t="s">
        <v>581</v>
      </c>
      <c r="K49" s="596"/>
      <c r="L49" s="543"/>
      <c r="M49" s="543">
        <v>1</v>
      </c>
    </row>
    <row r="50" spans="1:13" s="443" customFormat="1" ht="12">
      <c r="A50" s="602"/>
      <c r="B50" s="602"/>
      <c r="C50" s="608"/>
      <c r="D50" s="603" t="s">
        <v>558</v>
      </c>
      <c r="E50" s="604">
        <f>E49*$D$8</f>
        <v>32.722023809523812</v>
      </c>
      <c r="F50" s="604">
        <f>F49*$D$12</f>
        <v>27.726736111111112</v>
      </c>
      <c r="H50" s="543" t="s">
        <v>556</v>
      </c>
      <c r="I50" s="543" t="s">
        <v>532</v>
      </c>
      <c r="J50" s="596" t="s">
        <v>566</v>
      </c>
      <c r="K50" s="596"/>
      <c r="L50" s="543">
        <v>10</v>
      </c>
      <c r="M50" s="543">
        <v>0</v>
      </c>
    </row>
    <row r="51" spans="1:13" s="443" customFormat="1" ht="12">
      <c r="A51" s="602"/>
      <c r="B51" s="602"/>
      <c r="C51" s="615" t="s">
        <v>573</v>
      </c>
      <c r="D51" s="606" t="s">
        <v>435</v>
      </c>
      <c r="E51" s="607">
        <f>E50+F50</f>
        <v>60.448759920634927</v>
      </c>
      <c r="F51" s="604"/>
      <c r="H51" s="543" t="s">
        <v>582</v>
      </c>
      <c r="I51" s="543" t="s">
        <v>532</v>
      </c>
      <c r="J51" s="596" t="s">
        <v>567</v>
      </c>
      <c r="K51" s="596"/>
      <c r="L51" s="543">
        <v>10</v>
      </c>
      <c r="M51" s="543"/>
    </row>
    <row r="52" spans="1:13" s="443" customFormat="1" ht="24">
      <c r="A52" s="602"/>
      <c r="B52" s="602"/>
      <c r="C52" s="615" t="s">
        <v>574</v>
      </c>
      <c r="D52" s="608"/>
      <c r="E52" s="602"/>
      <c r="F52" s="602"/>
      <c r="H52" s="543" t="s">
        <v>583</v>
      </c>
      <c r="I52" s="543"/>
      <c r="J52" s="596" t="s">
        <v>584</v>
      </c>
      <c r="K52" s="596"/>
      <c r="L52" s="543">
        <v>20</v>
      </c>
      <c r="M52" s="543"/>
    </row>
    <row r="53" spans="1:13" s="443" customFormat="1" ht="24">
      <c r="H53" s="543" t="s">
        <v>585</v>
      </c>
      <c r="I53" s="543" t="s">
        <v>532</v>
      </c>
      <c r="J53" s="596" t="s">
        <v>586</v>
      </c>
      <c r="K53" s="596"/>
      <c r="L53" s="543">
        <v>1</v>
      </c>
      <c r="M53" s="543"/>
    </row>
    <row r="54" spans="1:13" s="443" customFormat="1" ht="12">
      <c r="H54" s="543" t="s">
        <v>587</v>
      </c>
      <c r="I54" s="598"/>
      <c r="J54" s="599" t="s">
        <v>588</v>
      </c>
      <c r="K54" s="599"/>
      <c r="L54" s="598">
        <v>15</v>
      </c>
      <c r="M54" s="598"/>
    </row>
    <row r="55" spans="1:13" s="443" customFormat="1" ht="12">
      <c r="H55" s="543" t="s">
        <v>589</v>
      </c>
      <c r="I55" s="598"/>
      <c r="J55" s="599" t="s">
        <v>590</v>
      </c>
      <c r="K55" s="599"/>
      <c r="L55" s="598"/>
      <c r="M55" s="598">
        <v>30</v>
      </c>
    </row>
    <row r="56" spans="1:13" s="443" customFormat="1" ht="12">
      <c r="H56" s="543" t="s">
        <v>591</v>
      </c>
      <c r="I56" s="598"/>
      <c r="J56" s="599" t="s">
        <v>571</v>
      </c>
      <c r="K56" s="599"/>
      <c r="L56" s="649">
        <v>5</v>
      </c>
      <c r="M56" s="598"/>
    </row>
    <row r="57" spans="1:13" s="443" customFormat="1" ht="12">
      <c r="H57" s="543" t="s">
        <v>592</v>
      </c>
      <c r="I57" s="598"/>
      <c r="J57" s="599" t="s">
        <v>593</v>
      </c>
      <c r="K57" s="599"/>
      <c r="L57" s="649">
        <v>5</v>
      </c>
      <c r="M57" s="598"/>
    </row>
    <row r="58" spans="1:13" s="443" customFormat="1" ht="12">
      <c r="H58" s="543"/>
      <c r="I58" s="543"/>
      <c r="J58" s="601" t="s">
        <v>478</v>
      </c>
      <c r="K58" s="543"/>
      <c r="L58" s="543">
        <f>SUMIF($I39:$I57,"x",L39:L57)</f>
        <v>21</v>
      </c>
      <c r="M58" s="543">
        <f>SUMIF($I39:$I57,"x",M39:M57)</f>
        <v>7</v>
      </c>
    </row>
    <row r="59" spans="1:13" s="443" customFormat="1" ht="12">
      <c r="H59" s="602"/>
      <c r="I59" s="602"/>
      <c r="J59" s="602"/>
      <c r="K59" s="603" t="s">
        <v>558</v>
      </c>
      <c r="L59" s="604">
        <f>L58*$D$8</f>
        <v>9.1621666666666677</v>
      </c>
      <c r="M59" s="604">
        <f>M58*$D$12</f>
        <v>2.7726736111111112</v>
      </c>
    </row>
    <row r="60" spans="1:13" s="443" customFormat="1" ht="12">
      <c r="H60" s="602"/>
      <c r="I60" s="602"/>
      <c r="J60" s="602"/>
      <c r="K60" s="606" t="s">
        <v>435</v>
      </c>
      <c r="L60" s="607">
        <f>L59+M59</f>
        <v>11.934840277777779</v>
      </c>
      <c r="M60" s="604"/>
    </row>
    <row r="61" spans="1:13" s="443" customFormat="1" ht="12">
      <c r="H61" s="602"/>
      <c r="I61" s="602"/>
      <c r="J61" s="602"/>
      <c r="K61" s="609" t="s">
        <v>559</v>
      </c>
      <c r="L61" s="616">
        <f>E51-L60</f>
        <v>48.513919642857147</v>
      </c>
      <c r="M61" s="611"/>
    </row>
    <row r="62" spans="1:13" s="506" customFormat="1" ht="12">
      <c r="H62" s="650"/>
      <c r="I62" s="650"/>
      <c r="J62" s="650"/>
      <c r="K62" s="651"/>
      <c r="L62" s="652"/>
      <c r="M62" s="653"/>
    </row>
    <row r="63" spans="1:13" s="443" customFormat="1">
      <c r="A63" s="613" t="s">
        <v>760</v>
      </c>
      <c r="B63" s="613"/>
      <c r="C63" s="613"/>
      <c r="D63" s="613"/>
      <c r="E63" s="613"/>
      <c r="F63" s="613"/>
      <c r="G63" s="613"/>
      <c r="H63" s="613"/>
      <c r="I63" s="613"/>
      <c r="J63" s="613"/>
      <c r="K63" s="613"/>
      <c r="L63" s="613"/>
      <c r="M63" s="613"/>
    </row>
    <row r="64" spans="1:13">
      <c r="C64" s="267" t="s">
        <v>787</v>
      </c>
      <c r="J64" s="267" t="s">
        <v>788</v>
      </c>
    </row>
    <row r="65" spans="1:13" s="506" customFormat="1" ht="36">
      <c r="A65" s="654" t="s">
        <v>27</v>
      </c>
      <c r="B65" s="654" t="s">
        <v>526</v>
      </c>
      <c r="C65" s="654" t="s">
        <v>527</v>
      </c>
      <c r="D65" s="655" t="s">
        <v>528</v>
      </c>
      <c r="E65" s="655" t="s">
        <v>529</v>
      </c>
      <c r="F65" s="654"/>
      <c r="H65" s="654" t="s">
        <v>27</v>
      </c>
      <c r="I65" s="654" t="s">
        <v>526</v>
      </c>
      <c r="J65" s="654" t="s">
        <v>527</v>
      </c>
      <c r="K65" s="654" t="s">
        <v>528</v>
      </c>
      <c r="L65" s="655" t="s">
        <v>529</v>
      </c>
      <c r="M65" s="654"/>
    </row>
    <row r="66" spans="1:13" s="506" customFormat="1" ht="12">
      <c r="A66" s="654"/>
      <c r="B66" s="654"/>
      <c r="C66" s="654"/>
      <c r="D66" s="654"/>
      <c r="E66" s="654" t="s">
        <v>530</v>
      </c>
      <c r="F66" s="654" t="s">
        <v>531</v>
      </c>
      <c r="H66" s="654"/>
      <c r="I66" s="654"/>
      <c r="J66" s="654"/>
      <c r="K66" s="654"/>
      <c r="L66" s="654" t="s">
        <v>530</v>
      </c>
      <c r="M66" s="654" t="s">
        <v>531</v>
      </c>
    </row>
    <row r="67" spans="1:13" s="506" customFormat="1" ht="24">
      <c r="A67" s="658" t="s">
        <v>33</v>
      </c>
      <c r="B67" s="658" t="s">
        <v>532</v>
      </c>
      <c r="C67" s="614" t="s">
        <v>761</v>
      </c>
      <c r="D67" s="661" t="s">
        <v>762</v>
      </c>
      <c r="E67" s="658"/>
      <c r="F67" s="658">
        <v>30</v>
      </c>
      <c r="H67" s="543" t="s">
        <v>33</v>
      </c>
      <c r="I67" s="543"/>
      <c r="J67" s="614" t="s">
        <v>769</v>
      </c>
      <c r="K67" s="596"/>
      <c r="L67" s="543"/>
      <c r="M67" s="543">
        <v>30</v>
      </c>
    </row>
    <row r="68" spans="1:13" s="506" customFormat="1" ht="56.25">
      <c r="A68" s="658" t="s">
        <v>37</v>
      </c>
      <c r="B68" s="658"/>
      <c r="C68" s="614" t="s">
        <v>563</v>
      </c>
      <c r="D68" s="662" t="s">
        <v>564</v>
      </c>
      <c r="E68" s="658"/>
      <c r="F68" s="658">
        <v>30</v>
      </c>
      <c r="H68" s="658" t="s">
        <v>37</v>
      </c>
      <c r="I68" s="658"/>
      <c r="J68" s="614" t="s">
        <v>563</v>
      </c>
      <c r="K68" s="614"/>
      <c r="L68" s="658"/>
      <c r="M68" s="658">
        <v>30</v>
      </c>
    </row>
    <row r="69" spans="1:13" s="506" customFormat="1" ht="45">
      <c r="A69" s="658" t="s">
        <v>51</v>
      </c>
      <c r="B69" s="658" t="s">
        <v>532</v>
      </c>
      <c r="C69" s="614" t="s">
        <v>565</v>
      </c>
      <c r="D69" s="662" t="s">
        <v>805</v>
      </c>
      <c r="E69" s="658"/>
      <c r="F69" s="658">
        <v>90</v>
      </c>
      <c r="H69" s="658" t="s">
        <v>51</v>
      </c>
      <c r="I69" s="658"/>
      <c r="J69" s="614" t="s">
        <v>769</v>
      </c>
      <c r="K69" s="614"/>
      <c r="L69" s="658"/>
      <c r="M69" s="658">
        <v>5</v>
      </c>
    </row>
    <row r="70" spans="1:13" s="506" customFormat="1" ht="12">
      <c r="A70" s="658" t="s">
        <v>52</v>
      </c>
      <c r="B70" s="658" t="s">
        <v>532</v>
      </c>
      <c r="C70" s="614" t="s">
        <v>566</v>
      </c>
      <c r="D70" s="661"/>
      <c r="E70" s="659">
        <v>25</v>
      </c>
      <c r="F70" s="658">
        <v>0</v>
      </c>
      <c r="H70" s="658" t="s">
        <v>52</v>
      </c>
      <c r="I70" s="658"/>
      <c r="J70" s="614" t="s">
        <v>565</v>
      </c>
      <c r="K70" s="614"/>
      <c r="L70" s="658"/>
      <c r="M70" s="658">
        <v>90</v>
      </c>
    </row>
    <row r="71" spans="1:13" s="506" customFormat="1" ht="24">
      <c r="A71" s="658" t="s">
        <v>77</v>
      </c>
      <c r="B71" s="658" t="s">
        <v>532</v>
      </c>
      <c r="C71" s="614" t="s">
        <v>630</v>
      </c>
      <c r="D71" s="661"/>
      <c r="E71" s="659">
        <v>15</v>
      </c>
      <c r="F71" s="658">
        <v>0</v>
      </c>
      <c r="H71" s="543" t="s">
        <v>77</v>
      </c>
      <c r="I71" s="658" t="s">
        <v>532</v>
      </c>
      <c r="J71" s="614" t="s">
        <v>577</v>
      </c>
      <c r="K71" s="614"/>
      <c r="L71" s="658">
        <v>0</v>
      </c>
      <c r="M71" s="658">
        <v>2</v>
      </c>
    </row>
    <row r="72" spans="1:13" s="506" customFormat="1" ht="24">
      <c r="A72" s="658" t="s">
        <v>122</v>
      </c>
      <c r="B72" s="658" t="s">
        <v>532</v>
      </c>
      <c r="C72" s="614" t="s">
        <v>569</v>
      </c>
      <c r="D72" s="661"/>
      <c r="E72" s="659">
        <v>15</v>
      </c>
      <c r="F72" s="658">
        <v>0</v>
      </c>
      <c r="H72" s="658" t="s">
        <v>122</v>
      </c>
      <c r="I72" s="658" t="s">
        <v>532</v>
      </c>
      <c r="J72" s="614" t="s">
        <v>770</v>
      </c>
      <c r="K72" s="614" t="s">
        <v>771</v>
      </c>
      <c r="L72" s="658"/>
      <c r="M72" s="658">
        <v>5</v>
      </c>
    </row>
    <row r="73" spans="1:13" s="506" customFormat="1" ht="24">
      <c r="A73" s="658" t="s">
        <v>172</v>
      </c>
      <c r="B73" s="658" t="s">
        <v>532</v>
      </c>
      <c r="C73" s="614" t="s">
        <v>604</v>
      </c>
      <c r="D73" s="661"/>
      <c r="E73" s="659">
        <v>20</v>
      </c>
      <c r="F73" s="658">
        <v>0</v>
      </c>
      <c r="H73" s="658" t="s">
        <v>172</v>
      </c>
      <c r="I73" s="658" t="s">
        <v>532</v>
      </c>
      <c r="J73" s="614" t="s">
        <v>772</v>
      </c>
      <c r="K73" s="614" t="s">
        <v>773</v>
      </c>
      <c r="L73" s="658"/>
      <c r="M73" s="658">
        <v>1</v>
      </c>
    </row>
    <row r="74" spans="1:13" s="506" customFormat="1" ht="12">
      <c r="A74" s="658" t="s">
        <v>173</v>
      </c>
      <c r="B74" s="658"/>
      <c r="C74" s="614" t="s">
        <v>605</v>
      </c>
      <c r="D74" s="661"/>
      <c r="E74" s="659">
        <v>0</v>
      </c>
      <c r="F74" s="658">
        <v>0</v>
      </c>
      <c r="H74" s="658" t="s">
        <v>173</v>
      </c>
      <c r="I74" s="658" t="s">
        <v>532</v>
      </c>
      <c r="J74" s="614" t="s">
        <v>774</v>
      </c>
      <c r="K74" s="614"/>
      <c r="L74" s="658"/>
      <c r="M74" s="658">
        <v>1</v>
      </c>
    </row>
    <row r="75" spans="1:13" s="506" customFormat="1" ht="12">
      <c r="A75" s="658" t="s">
        <v>174</v>
      </c>
      <c r="B75" s="658" t="s">
        <v>532</v>
      </c>
      <c r="C75" s="614" t="s">
        <v>634</v>
      </c>
      <c r="D75" s="661" t="s">
        <v>763</v>
      </c>
      <c r="E75" s="659">
        <v>0</v>
      </c>
      <c r="F75" s="658">
        <v>20</v>
      </c>
      <c r="H75" s="543" t="s">
        <v>174</v>
      </c>
      <c r="I75" s="658" t="s">
        <v>532</v>
      </c>
      <c r="J75" s="614" t="s">
        <v>566</v>
      </c>
      <c r="K75" s="614"/>
      <c r="L75" s="658">
        <v>10</v>
      </c>
      <c r="M75" s="658">
        <v>0</v>
      </c>
    </row>
    <row r="76" spans="1:13" s="506" customFormat="1" ht="24">
      <c r="A76" s="658" t="s">
        <v>551</v>
      </c>
      <c r="B76" s="658" t="s">
        <v>532</v>
      </c>
      <c r="C76" s="619" t="s">
        <v>570</v>
      </c>
      <c r="D76" s="661"/>
      <c r="E76" s="659">
        <v>0</v>
      </c>
      <c r="F76" s="658">
        <v>30</v>
      </c>
      <c r="H76" s="658" t="s">
        <v>551</v>
      </c>
      <c r="I76" s="658" t="s">
        <v>532</v>
      </c>
      <c r="J76" s="614" t="s">
        <v>630</v>
      </c>
      <c r="K76" s="614"/>
      <c r="L76" s="658">
        <v>15</v>
      </c>
      <c r="M76" s="658">
        <v>0</v>
      </c>
    </row>
    <row r="77" spans="1:13" s="506" customFormat="1" ht="12">
      <c r="A77" s="658" t="s">
        <v>553</v>
      </c>
      <c r="B77" s="658" t="s">
        <v>532</v>
      </c>
      <c r="C77" s="614" t="s">
        <v>571</v>
      </c>
      <c r="D77" s="661"/>
      <c r="E77" s="659">
        <v>5</v>
      </c>
      <c r="F77" s="658">
        <v>0</v>
      </c>
      <c r="H77" s="658" t="s">
        <v>553</v>
      </c>
      <c r="I77" s="658" t="s">
        <v>532</v>
      </c>
      <c r="J77" s="614" t="s">
        <v>588</v>
      </c>
      <c r="K77" s="614" t="s">
        <v>775</v>
      </c>
      <c r="L77" s="658">
        <v>1</v>
      </c>
      <c r="M77" s="658">
        <v>0</v>
      </c>
    </row>
    <row r="78" spans="1:13" s="506" customFormat="1" ht="12">
      <c r="A78" s="658" t="s">
        <v>556</v>
      </c>
      <c r="B78" s="658" t="s">
        <v>532</v>
      </c>
      <c r="C78" s="614" t="s">
        <v>572</v>
      </c>
      <c r="D78" s="661"/>
      <c r="E78" s="659">
        <v>5</v>
      </c>
      <c r="F78" s="658">
        <v>0</v>
      </c>
      <c r="H78" s="658" t="s">
        <v>556</v>
      </c>
      <c r="I78" s="658" t="s">
        <v>532</v>
      </c>
      <c r="J78" s="614" t="s">
        <v>721</v>
      </c>
      <c r="K78" s="614" t="s">
        <v>776</v>
      </c>
      <c r="L78" s="658">
        <v>0</v>
      </c>
      <c r="M78" s="658">
        <v>0</v>
      </c>
    </row>
    <row r="79" spans="1:13" s="506" customFormat="1" ht="22.5">
      <c r="A79" s="658" t="s">
        <v>582</v>
      </c>
      <c r="B79" s="658" t="s">
        <v>532</v>
      </c>
      <c r="C79" s="614" t="s">
        <v>764</v>
      </c>
      <c r="D79" s="661" t="s">
        <v>765</v>
      </c>
      <c r="E79" s="659">
        <v>60</v>
      </c>
      <c r="F79" s="658"/>
      <c r="H79" s="543" t="s">
        <v>582</v>
      </c>
      <c r="I79" s="658"/>
      <c r="J79" s="614" t="s">
        <v>605</v>
      </c>
      <c r="K79" s="614"/>
      <c r="L79" s="658">
        <v>0</v>
      </c>
      <c r="M79" s="658">
        <v>0</v>
      </c>
    </row>
    <row r="80" spans="1:13" s="506" customFormat="1" ht="12">
      <c r="A80" s="658" t="s">
        <v>583</v>
      </c>
      <c r="B80" s="658" t="s">
        <v>532</v>
      </c>
      <c r="C80" s="614" t="s">
        <v>766</v>
      </c>
      <c r="D80" s="661"/>
      <c r="E80" s="659">
        <v>30</v>
      </c>
      <c r="F80" s="658"/>
      <c r="H80" s="658" t="s">
        <v>583</v>
      </c>
      <c r="I80" s="658" t="s">
        <v>532</v>
      </c>
      <c r="J80" s="614" t="s">
        <v>634</v>
      </c>
      <c r="K80" s="614" t="s">
        <v>777</v>
      </c>
      <c r="L80" s="658">
        <v>0</v>
      </c>
      <c r="M80" s="658">
        <v>1</v>
      </c>
    </row>
    <row r="81" spans="1:13" s="506" customFormat="1" ht="12">
      <c r="A81" s="658" t="s">
        <v>585</v>
      </c>
      <c r="B81" s="658"/>
      <c r="C81" s="614" t="s">
        <v>767</v>
      </c>
      <c r="D81" s="661"/>
      <c r="E81" s="659"/>
      <c r="F81" s="658"/>
      <c r="H81" s="658" t="s">
        <v>585</v>
      </c>
      <c r="I81" s="658"/>
      <c r="J81" s="614" t="s">
        <v>570</v>
      </c>
      <c r="K81" s="614"/>
      <c r="L81" s="658">
        <v>0</v>
      </c>
      <c r="M81" s="658">
        <v>30</v>
      </c>
    </row>
    <row r="82" spans="1:13" s="506" customFormat="1" ht="12">
      <c r="A82" s="658" t="s">
        <v>587</v>
      </c>
      <c r="B82" s="658" t="s">
        <v>532</v>
      </c>
      <c r="C82" s="614" t="s">
        <v>768</v>
      </c>
      <c r="D82" s="661"/>
      <c r="E82" s="659"/>
      <c r="F82" s="658">
        <v>20</v>
      </c>
      <c r="H82" s="658" t="s">
        <v>587</v>
      </c>
      <c r="I82" s="658" t="s">
        <v>532</v>
      </c>
      <c r="J82" s="614" t="s">
        <v>778</v>
      </c>
      <c r="K82" s="614"/>
      <c r="L82" s="658">
        <v>0</v>
      </c>
      <c r="M82" s="658">
        <v>3</v>
      </c>
    </row>
    <row r="83" spans="1:13" s="506" customFormat="1" ht="12">
      <c r="A83" s="656"/>
      <c r="B83" s="656"/>
      <c r="C83" s="657" t="s">
        <v>478</v>
      </c>
      <c r="D83" s="660"/>
      <c r="E83" s="656">
        <f>SUMIF($B67:$B82,"x",E67:E82)</f>
        <v>175</v>
      </c>
      <c r="F83" s="656">
        <f>SUMIF($B67:$B82,"x",F67:F82)</f>
        <v>190</v>
      </c>
      <c r="H83" s="543" t="s">
        <v>589</v>
      </c>
      <c r="I83" s="658" t="s">
        <v>532</v>
      </c>
      <c r="J83" s="614" t="s">
        <v>571</v>
      </c>
      <c r="K83" s="614" t="s">
        <v>779</v>
      </c>
      <c r="L83" s="658">
        <v>1</v>
      </c>
      <c r="M83" s="658">
        <v>0</v>
      </c>
    </row>
    <row r="84" spans="1:13" s="506" customFormat="1" ht="12">
      <c r="A84" s="602"/>
      <c r="B84" s="602"/>
      <c r="C84" s="608"/>
      <c r="D84" s="603" t="s">
        <v>558</v>
      </c>
      <c r="E84" s="604">
        <f>E83*$D$8</f>
        <v>76.351388888888891</v>
      </c>
      <c r="F84" s="604">
        <f>F83*$D$12</f>
        <v>75.258283730158738</v>
      </c>
      <c r="H84" s="658" t="s">
        <v>591</v>
      </c>
      <c r="I84" s="658" t="s">
        <v>532</v>
      </c>
      <c r="J84" s="614" t="s">
        <v>593</v>
      </c>
      <c r="K84" s="614"/>
      <c r="L84" s="658">
        <v>1</v>
      </c>
      <c r="M84" s="658">
        <v>0</v>
      </c>
    </row>
    <row r="85" spans="1:13" s="506" customFormat="1" ht="36">
      <c r="A85" s="602"/>
      <c r="B85" s="602"/>
      <c r="C85" s="615"/>
      <c r="D85" s="606" t="s">
        <v>435</v>
      </c>
      <c r="E85" s="607">
        <f>E84+F84</f>
        <v>151.60967261904761</v>
      </c>
      <c r="F85" s="604"/>
      <c r="H85" s="658" t="s">
        <v>592</v>
      </c>
      <c r="I85" s="658" t="s">
        <v>532</v>
      </c>
      <c r="J85" s="614" t="s">
        <v>780</v>
      </c>
      <c r="K85" s="727" t="s">
        <v>781</v>
      </c>
      <c r="L85" s="658">
        <v>1</v>
      </c>
      <c r="M85" s="658"/>
    </row>
    <row r="86" spans="1:13" s="506" customFormat="1" ht="12">
      <c r="A86" s="602"/>
      <c r="B86" s="602"/>
      <c r="C86" s="615"/>
      <c r="D86" s="608"/>
      <c r="E86" s="602"/>
      <c r="F86" s="602"/>
      <c r="H86" s="658" t="s">
        <v>643</v>
      </c>
      <c r="I86" s="658" t="s">
        <v>532</v>
      </c>
      <c r="J86" s="614" t="s">
        <v>782</v>
      </c>
      <c r="K86" s="614"/>
      <c r="L86" s="658">
        <v>1</v>
      </c>
      <c r="M86" s="658"/>
    </row>
    <row r="87" spans="1:13" s="506" customFormat="1" ht="12">
      <c r="H87" s="543" t="s">
        <v>645</v>
      </c>
      <c r="I87" s="658"/>
      <c r="J87" s="614" t="s">
        <v>725</v>
      </c>
      <c r="K87" s="614"/>
      <c r="L87" s="658"/>
      <c r="M87" s="658"/>
    </row>
    <row r="88" spans="1:13" s="506" customFormat="1" ht="12">
      <c r="H88" s="658" t="s">
        <v>648</v>
      </c>
      <c r="I88" s="658" t="s">
        <v>532</v>
      </c>
      <c r="J88" s="614" t="s">
        <v>767</v>
      </c>
      <c r="K88" s="614" t="s">
        <v>783</v>
      </c>
      <c r="L88" s="658">
        <v>1</v>
      </c>
      <c r="M88" s="658"/>
    </row>
    <row r="89" spans="1:13" s="506" customFormat="1" ht="36">
      <c r="H89" s="658" t="s">
        <v>697</v>
      </c>
      <c r="I89" s="728"/>
      <c r="J89" s="729" t="s">
        <v>784</v>
      </c>
      <c r="K89" s="729" t="s">
        <v>785</v>
      </c>
      <c r="L89" s="728"/>
      <c r="M89" s="728"/>
    </row>
    <row r="90" spans="1:13" s="506" customFormat="1" ht="12">
      <c r="H90" s="656"/>
      <c r="I90" s="656"/>
      <c r="J90" s="657" t="s">
        <v>478</v>
      </c>
      <c r="K90" s="656"/>
      <c r="L90" s="656">
        <f>SUMIF($I67:$I89,"x",L67:L89)</f>
        <v>31</v>
      </c>
      <c r="M90" s="656">
        <f>SUMIF($I67:$I89,"x",M67:M89)</f>
        <v>13</v>
      </c>
    </row>
    <row r="91" spans="1:13" s="506" customFormat="1" ht="12">
      <c r="H91" s="602"/>
      <c r="I91" s="602"/>
      <c r="J91" s="608"/>
      <c r="K91" s="603" t="s">
        <v>558</v>
      </c>
      <c r="L91" s="604">
        <f>L90*$D$8</f>
        <v>13.525103174603176</v>
      </c>
      <c r="M91" s="604">
        <f>M90*$D$12</f>
        <v>5.1492509920634921</v>
      </c>
    </row>
    <row r="92" spans="1:13" s="506" customFormat="1" ht="12">
      <c r="H92" s="650"/>
      <c r="I92" s="650"/>
      <c r="J92" s="650"/>
      <c r="K92" s="606" t="s">
        <v>435</v>
      </c>
      <c r="L92" s="607">
        <f>L91+M91</f>
        <v>18.674354166666667</v>
      </c>
      <c r="M92" s="611"/>
    </row>
    <row r="93" spans="1:13" s="506" customFormat="1" ht="12">
      <c r="H93" s="650"/>
      <c r="I93" s="650"/>
      <c r="J93" s="650"/>
      <c r="K93" s="609" t="s">
        <v>559</v>
      </c>
      <c r="L93" s="616">
        <f>E85-L92</f>
        <v>132.93531845238095</v>
      </c>
      <c r="M93" s="611"/>
    </row>
    <row r="94" spans="1:13" s="443" customFormat="1">
      <c r="A94" s="613" t="s">
        <v>626</v>
      </c>
      <c r="B94" s="613"/>
      <c r="C94" s="613"/>
      <c r="D94" s="613"/>
      <c r="E94" s="613"/>
      <c r="F94" s="613"/>
      <c r="G94" s="613"/>
      <c r="H94" s="613"/>
      <c r="I94" s="613"/>
      <c r="J94" s="613"/>
      <c r="K94" s="613"/>
      <c r="L94" s="613"/>
      <c r="M94" s="613"/>
    </row>
    <row r="95" spans="1:13">
      <c r="C95" s="267" t="s">
        <v>787</v>
      </c>
      <c r="J95" s="267" t="s">
        <v>788</v>
      </c>
    </row>
    <row r="96" spans="1:13" s="443" customFormat="1" ht="36">
      <c r="A96" s="594" t="s">
        <v>27</v>
      </c>
      <c r="B96" s="594" t="s">
        <v>594</v>
      </c>
      <c r="C96" s="594" t="s">
        <v>527</v>
      </c>
      <c r="D96" s="595" t="s">
        <v>528</v>
      </c>
      <c r="E96" s="595" t="s">
        <v>595</v>
      </c>
      <c r="F96" s="594"/>
      <c r="H96" s="594" t="s">
        <v>27</v>
      </c>
      <c r="I96" s="594" t="s">
        <v>526</v>
      </c>
      <c r="J96" s="594" t="s">
        <v>527</v>
      </c>
      <c r="K96" s="595" t="s">
        <v>528</v>
      </c>
      <c r="L96" s="595" t="s">
        <v>529</v>
      </c>
      <c r="M96" s="594"/>
    </row>
    <row r="97" spans="1:13" s="443" customFormat="1" ht="12">
      <c r="A97" s="594"/>
      <c r="B97" s="594"/>
      <c r="C97" s="594"/>
      <c r="D97" s="595"/>
      <c r="E97" s="594" t="s">
        <v>530</v>
      </c>
      <c r="F97" s="594" t="s">
        <v>596</v>
      </c>
      <c r="H97" s="594"/>
      <c r="I97" s="594"/>
      <c r="J97" s="594"/>
      <c r="K97" s="595"/>
      <c r="L97" s="594" t="s">
        <v>530</v>
      </c>
      <c r="M97" s="594" t="s">
        <v>531</v>
      </c>
    </row>
    <row r="98" spans="1:13" s="443" customFormat="1" ht="24">
      <c r="A98" s="543" t="s">
        <v>33</v>
      </c>
      <c r="B98" s="543" t="s">
        <v>532</v>
      </c>
      <c r="C98" s="618" t="s">
        <v>575</v>
      </c>
      <c r="D98" s="592"/>
      <c r="E98" s="543"/>
      <c r="F98" s="543">
        <v>10</v>
      </c>
      <c r="H98" s="543" t="s">
        <v>33</v>
      </c>
      <c r="I98" s="543" t="s">
        <v>532</v>
      </c>
      <c r="J98" s="618" t="s">
        <v>575</v>
      </c>
      <c r="K98" s="596"/>
      <c r="L98" s="543"/>
      <c r="M98" s="543">
        <v>10</v>
      </c>
    </row>
    <row r="99" spans="1:13" s="443" customFormat="1" ht="67.5">
      <c r="A99" s="543" t="s">
        <v>37</v>
      </c>
      <c r="B99" s="543"/>
      <c r="C99" s="600" t="s">
        <v>597</v>
      </c>
      <c r="D99" s="592" t="s">
        <v>598</v>
      </c>
      <c r="E99" s="543"/>
      <c r="F99" s="543">
        <v>30</v>
      </c>
      <c r="H99" s="543" t="s">
        <v>37</v>
      </c>
      <c r="I99" s="543"/>
      <c r="J99" s="596" t="s">
        <v>597</v>
      </c>
      <c r="K99" s="592" t="s">
        <v>598</v>
      </c>
      <c r="L99" s="543"/>
      <c r="M99" s="543">
        <v>30</v>
      </c>
    </row>
    <row r="100" spans="1:13" s="443" customFormat="1" ht="78.75">
      <c r="A100" s="543" t="s">
        <v>51</v>
      </c>
      <c r="B100" s="543" t="s">
        <v>532</v>
      </c>
      <c r="C100" s="596" t="s">
        <v>599</v>
      </c>
      <c r="D100" s="663" t="s">
        <v>806</v>
      </c>
      <c r="E100" s="543"/>
      <c r="F100" s="543">
        <v>120</v>
      </c>
      <c r="H100" s="543" t="s">
        <v>51</v>
      </c>
      <c r="I100" s="543"/>
      <c r="J100" s="596" t="s">
        <v>599</v>
      </c>
      <c r="K100" s="663" t="s">
        <v>806</v>
      </c>
      <c r="L100" s="543"/>
      <c r="M100" s="543">
        <v>120</v>
      </c>
    </row>
    <row r="101" spans="1:13" s="443" customFormat="1" ht="12">
      <c r="A101" s="543" t="s">
        <v>52</v>
      </c>
      <c r="B101" s="543" t="s">
        <v>532</v>
      </c>
      <c r="C101" s="614" t="s">
        <v>600</v>
      </c>
      <c r="D101" s="664"/>
      <c r="E101" s="446">
        <v>25</v>
      </c>
      <c r="F101" s="446">
        <v>0</v>
      </c>
      <c r="H101" s="446" t="s">
        <v>52</v>
      </c>
      <c r="I101" s="446" t="s">
        <v>532</v>
      </c>
      <c r="J101" s="451" t="s">
        <v>577</v>
      </c>
      <c r="K101" s="664"/>
      <c r="L101" s="446"/>
      <c r="M101" s="543">
        <v>2</v>
      </c>
    </row>
    <row r="102" spans="1:13" s="443" customFormat="1" ht="24">
      <c r="A102" s="543" t="s">
        <v>77</v>
      </c>
      <c r="B102" s="543" t="s">
        <v>532</v>
      </c>
      <c r="C102" s="619" t="s">
        <v>601</v>
      </c>
      <c r="D102" s="664"/>
      <c r="E102" s="446">
        <v>15</v>
      </c>
      <c r="F102" s="446"/>
      <c r="H102" s="446" t="s">
        <v>77</v>
      </c>
      <c r="I102" s="446" t="s">
        <v>532</v>
      </c>
      <c r="J102" s="451" t="s">
        <v>627</v>
      </c>
      <c r="K102" s="664"/>
      <c r="L102" s="446"/>
      <c r="M102" s="543">
        <v>10</v>
      </c>
    </row>
    <row r="103" spans="1:13" s="443" customFormat="1" ht="33.75">
      <c r="A103" s="543" t="s">
        <v>122</v>
      </c>
      <c r="B103" s="543" t="s">
        <v>532</v>
      </c>
      <c r="C103" s="614" t="s">
        <v>602</v>
      </c>
      <c r="D103" s="664" t="s">
        <v>603</v>
      </c>
      <c r="E103" s="446">
        <v>15</v>
      </c>
      <c r="F103" s="446"/>
      <c r="H103" s="446" t="s">
        <v>122</v>
      </c>
      <c r="I103" s="446" t="s">
        <v>532</v>
      </c>
      <c r="J103" s="451" t="s">
        <v>628</v>
      </c>
      <c r="K103" s="664"/>
      <c r="L103" s="446"/>
      <c r="M103" s="543">
        <v>1</v>
      </c>
    </row>
    <row r="104" spans="1:13" s="443" customFormat="1" ht="22.5">
      <c r="A104" s="543" t="s">
        <v>172</v>
      </c>
      <c r="B104" s="543" t="s">
        <v>532</v>
      </c>
      <c r="C104" s="614" t="s">
        <v>604</v>
      </c>
      <c r="D104" s="664" t="s">
        <v>786</v>
      </c>
      <c r="E104" s="446">
        <v>20</v>
      </c>
      <c r="F104" s="446"/>
      <c r="H104" s="446" t="s">
        <v>172</v>
      </c>
      <c r="I104" s="446" t="s">
        <v>532</v>
      </c>
      <c r="J104" s="620" t="s">
        <v>600</v>
      </c>
      <c r="K104" s="664" t="s">
        <v>629</v>
      </c>
      <c r="L104" s="446">
        <v>10</v>
      </c>
      <c r="M104" s="543">
        <v>0</v>
      </c>
    </row>
    <row r="105" spans="1:13" s="443" customFormat="1" ht="24">
      <c r="A105" s="543" t="s">
        <v>173</v>
      </c>
      <c r="B105" s="543"/>
      <c r="C105" s="620" t="s">
        <v>605</v>
      </c>
      <c r="D105" s="664" t="s">
        <v>606</v>
      </c>
      <c r="E105" s="446"/>
      <c r="F105" s="446"/>
      <c r="H105" s="446" t="s">
        <v>173</v>
      </c>
      <c r="I105" s="446" t="s">
        <v>532</v>
      </c>
      <c r="J105" s="620" t="s">
        <v>630</v>
      </c>
      <c r="K105" s="664"/>
      <c r="L105" s="446">
        <v>15</v>
      </c>
      <c r="M105" s="543"/>
    </row>
    <row r="106" spans="1:13" s="443" customFormat="1" ht="22.5">
      <c r="A106" s="543" t="s">
        <v>174</v>
      </c>
      <c r="B106" s="543" t="s">
        <v>532</v>
      </c>
      <c r="C106" s="619" t="s">
        <v>607</v>
      </c>
      <c r="D106" s="664" t="s">
        <v>608</v>
      </c>
      <c r="E106" s="446"/>
      <c r="F106" s="446">
        <v>20</v>
      </c>
      <c r="H106" s="446" t="s">
        <v>174</v>
      </c>
      <c r="I106" s="446" t="s">
        <v>532</v>
      </c>
      <c r="J106" s="620" t="s">
        <v>631</v>
      </c>
      <c r="K106" s="664" t="s">
        <v>632</v>
      </c>
      <c r="L106" s="446">
        <v>1</v>
      </c>
      <c r="M106" s="543"/>
    </row>
    <row r="107" spans="1:13" s="443" customFormat="1" ht="22.5">
      <c r="A107" s="543" t="s">
        <v>551</v>
      </c>
      <c r="B107" s="543" t="s">
        <v>532</v>
      </c>
      <c r="C107" s="619" t="s">
        <v>570</v>
      </c>
      <c r="D107" s="592" t="s">
        <v>609</v>
      </c>
      <c r="E107" s="543"/>
      <c r="F107" s="543">
        <v>30</v>
      </c>
      <c r="H107" s="543" t="s">
        <v>551</v>
      </c>
      <c r="I107" s="543" t="s">
        <v>532</v>
      </c>
      <c r="J107" s="614" t="s">
        <v>604</v>
      </c>
      <c r="K107" s="592" t="s">
        <v>633</v>
      </c>
      <c r="L107" s="446">
        <v>0</v>
      </c>
      <c r="M107" s="543"/>
    </row>
    <row r="108" spans="1:13" s="443" customFormat="1" ht="12">
      <c r="A108" s="543" t="s">
        <v>553</v>
      </c>
      <c r="B108" s="543" t="s">
        <v>532</v>
      </c>
      <c r="C108" s="619" t="s">
        <v>610</v>
      </c>
      <c r="D108" s="592" t="s">
        <v>611</v>
      </c>
      <c r="E108" s="446">
        <v>5</v>
      </c>
      <c r="F108" s="543"/>
      <c r="H108" s="543" t="s">
        <v>553</v>
      </c>
      <c r="I108" s="543"/>
      <c r="J108" s="614" t="s">
        <v>605</v>
      </c>
      <c r="K108" s="592"/>
      <c r="L108" s="543"/>
      <c r="M108" s="543">
        <v>0</v>
      </c>
    </row>
    <row r="109" spans="1:13" s="443" customFormat="1" ht="12">
      <c r="A109" s="543" t="s">
        <v>556</v>
      </c>
      <c r="B109" s="543" t="s">
        <v>532</v>
      </c>
      <c r="C109" s="619" t="s">
        <v>572</v>
      </c>
      <c r="D109" s="592"/>
      <c r="E109" s="446">
        <v>5</v>
      </c>
      <c r="F109" s="543"/>
      <c r="H109" s="543" t="s">
        <v>556</v>
      </c>
      <c r="I109" s="543" t="s">
        <v>532</v>
      </c>
      <c r="J109" s="614" t="s">
        <v>634</v>
      </c>
      <c r="K109" s="592" t="s">
        <v>635</v>
      </c>
      <c r="L109" s="543"/>
      <c r="M109" s="543">
        <v>1</v>
      </c>
    </row>
    <row r="110" spans="1:13" s="443" customFormat="1" ht="12">
      <c r="A110" s="543" t="s">
        <v>582</v>
      </c>
      <c r="B110" s="543"/>
      <c r="C110" s="619" t="s">
        <v>612</v>
      </c>
      <c r="D110" s="592"/>
      <c r="E110" s="446"/>
      <c r="F110" s="543"/>
      <c r="H110" s="543" t="s">
        <v>582</v>
      </c>
      <c r="I110" s="543"/>
      <c r="J110" s="614" t="s">
        <v>570</v>
      </c>
      <c r="K110" s="592"/>
      <c r="L110" s="543"/>
      <c r="M110" s="543">
        <v>30</v>
      </c>
    </row>
    <row r="111" spans="1:13" s="443" customFormat="1" ht="22.5">
      <c r="A111" s="543" t="s">
        <v>583</v>
      </c>
      <c r="B111" s="543" t="s">
        <v>532</v>
      </c>
      <c r="C111" s="596" t="s">
        <v>613</v>
      </c>
      <c r="D111" s="592" t="s">
        <v>614</v>
      </c>
      <c r="E111" s="446">
        <v>60</v>
      </c>
      <c r="F111" s="543"/>
      <c r="H111" s="543" t="s">
        <v>583</v>
      </c>
      <c r="I111" s="543" t="s">
        <v>532</v>
      </c>
      <c r="J111" s="619" t="s">
        <v>636</v>
      </c>
      <c r="K111" s="592" t="s">
        <v>637</v>
      </c>
      <c r="L111" s="543"/>
      <c r="M111" s="543">
        <v>3</v>
      </c>
    </row>
    <row r="112" spans="1:13" s="443" customFormat="1" ht="33.75">
      <c r="A112" s="543" t="s">
        <v>585</v>
      </c>
      <c r="B112" s="543"/>
      <c r="C112" s="596" t="s">
        <v>615</v>
      </c>
      <c r="D112" s="592" t="s">
        <v>616</v>
      </c>
      <c r="E112" s="446">
        <v>5</v>
      </c>
      <c r="F112" s="543"/>
      <c r="H112" s="543" t="s">
        <v>585</v>
      </c>
      <c r="I112" s="543" t="s">
        <v>532</v>
      </c>
      <c r="J112" s="619" t="s">
        <v>610</v>
      </c>
      <c r="K112" s="592" t="s">
        <v>638</v>
      </c>
      <c r="L112" s="543">
        <v>1</v>
      </c>
      <c r="M112" s="543"/>
    </row>
    <row r="113" spans="1:13" s="443" customFormat="1" ht="56.25">
      <c r="A113" s="543" t="s">
        <v>587</v>
      </c>
      <c r="B113" s="543" t="s">
        <v>532</v>
      </c>
      <c r="C113" s="621" t="s">
        <v>617</v>
      </c>
      <c r="D113" s="592" t="s">
        <v>618</v>
      </c>
      <c r="E113" s="446">
        <v>15</v>
      </c>
      <c r="F113" s="543"/>
      <c r="H113" s="543" t="s">
        <v>587</v>
      </c>
      <c r="I113" s="543" t="s">
        <v>532</v>
      </c>
      <c r="J113" s="614" t="s">
        <v>593</v>
      </c>
      <c r="K113" s="592" t="s">
        <v>639</v>
      </c>
      <c r="L113" s="543">
        <v>1</v>
      </c>
      <c r="M113" s="543"/>
    </row>
    <row r="114" spans="1:13" s="443" customFormat="1" ht="45">
      <c r="A114" s="543" t="s">
        <v>589</v>
      </c>
      <c r="B114" s="598" t="s">
        <v>532</v>
      </c>
      <c r="C114" s="599" t="s">
        <v>619</v>
      </c>
      <c r="D114" s="642" t="s">
        <v>620</v>
      </c>
      <c r="E114" s="649">
        <v>5</v>
      </c>
      <c r="F114" s="598">
        <v>60</v>
      </c>
      <c r="H114" s="543" t="s">
        <v>589</v>
      </c>
      <c r="I114" s="543" t="s">
        <v>532</v>
      </c>
      <c r="J114" s="596" t="s">
        <v>613</v>
      </c>
      <c r="K114" s="592" t="s">
        <v>640</v>
      </c>
      <c r="L114" s="543">
        <v>3</v>
      </c>
      <c r="M114" s="543"/>
    </row>
    <row r="115" spans="1:13" s="443" customFormat="1" ht="24">
      <c r="A115" s="543"/>
      <c r="B115" s="543"/>
      <c r="C115" s="601" t="s">
        <v>478</v>
      </c>
      <c r="D115" s="622" t="s">
        <v>621</v>
      </c>
      <c r="E115" s="623">
        <f>SUMIF($B98:$B114,"x",E98:E114)</f>
        <v>165</v>
      </c>
      <c r="F115" s="623">
        <f>SUMIF($B98:$B114,"x",F98:F114)</f>
        <v>240</v>
      </c>
      <c r="H115" s="543" t="s">
        <v>591</v>
      </c>
      <c r="I115" s="543"/>
      <c r="J115" s="596" t="s">
        <v>641</v>
      </c>
      <c r="K115" s="592" t="s">
        <v>642</v>
      </c>
      <c r="L115" s="543">
        <v>0</v>
      </c>
      <c r="M115" s="543"/>
    </row>
    <row r="116" spans="1:13" s="443" customFormat="1" ht="12">
      <c r="A116" s="602"/>
      <c r="B116" s="602"/>
      <c r="C116" s="608"/>
      <c r="D116" s="603" t="s">
        <v>558</v>
      </c>
      <c r="E116" s="604">
        <f>E115*$D$8</f>
        <v>71.988452380952396</v>
      </c>
      <c r="F116" s="604">
        <f>F115*$D$12</f>
        <v>95.063095238095244</v>
      </c>
      <c r="H116" s="543" t="s">
        <v>592</v>
      </c>
      <c r="I116" s="543"/>
      <c r="J116" s="451"/>
      <c r="K116" s="596"/>
      <c r="L116" s="543"/>
      <c r="M116" s="543"/>
    </row>
    <row r="117" spans="1:13" s="443" customFormat="1" ht="36">
      <c r="A117" s="602"/>
      <c r="B117" s="602"/>
      <c r="C117" s="624" t="s">
        <v>622</v>
      </c>
      <c r="D117" s="606" t="s">
        <v>435</v>
      </c>
      <c r="E117" s="607">
        <f>E116+F116</f>
        <v>167.05154761904765</v>
      </c>
      <c r="F117" s="604"/>
      <c r="H117" s="543" t="s">
        <v>643</v>
      </c>
      <c r="I117" s="598"/>
      <c r="J117" s="596" t="s">
        <v>644</v>
      </c>
      <c r="K117" s="596"/>
      <c r="L117" s="543">
        <v>20</v>
      </c>
      <c r="M117" s="543"/>
    </row>
    <row r="118" spans="1:13" s="443" customFormat="1" ht="48">
      <c r="A118" s="602"/>
      <c r="B118" s="602"/>
      <c r="C118" s="624" t="s">
        <v>623</v>
      </c>
      <c r="D118" s="608"/>
      <c r="E118" s="602"/>
      <c r="F118" s="602"/>
      <c r="H118" s="543" t="s">
        <v>645</v>
      </c>
      <c r="I118" s="543" t="s">
        <v>532</v>
      </c>
      <c r="J118" s="600" t="s">
        <v>646</v>
      </c>
      <c r="K118" s="592" t="s">
        <v>647</v>
      </c>
      <c r="L118" s="543">
        <v>1</v>
      </c>
      <c r="M118" s="543"/>
    </row>
    <row r="119" spans="1:13" s="443" customFormat="1" ht="48">
      <c r="A119" s="602"/>
      <c r="B119" s="602"/>
      <c r="C119" s="624" t="s">
        <v>624</v>
      </c>
      <c r="D119" s="608"/>
      <c r="E119" s="602"/>
      <c r="F119" s="602"/>
      <c r="H119" s="543" t="s">
        <v>648</v>
      </c>
      <c r="I119" s="597" t="s">
        <v>532</v>
      </c>
      <c r="J119" s="599" t="s">
        <v>649</v>
      </c>
      <c r="K119" s="642" t="s">
        <v>650</v>
      </c>
      <c r="L119" s="598"/>
      <c r="M119" s="598">
        <v>2</v>
      </c>
    </row>
    <row r="120" spans="1:13" s="443" customFormat="1" ht="12">
      <c r="A120" s="602"/>
      <c r="B120" s="602"/>
      <c r="C120" s="624" t="s">
        <v>625</v>
      </c>
      <c r="D120" s="608"/>
      <c r="E120" s="602"/>
      <c r="F120" s="602"/>
      <c r="H120" s="558"/>
      <c r="I120" s="558"/>
      <c r="J120" s="601" t="s">
        <v>478</v>
      </c>
      <c r="K120" s="622" t="s">
        <v>651</v>
      </c>
      <c r="L120" s="623">
        <f>SUMIF($I98:$I119,"x",L98:L119)</f>
        <v>32</v>
      </c>
      <c r="M120" s="623">
        <f>SUMIF($I98:$I119,"x",M98:M119)</f>
        <v>29</v>
      </c>
    </row>
    <row r="121" spans="1:13" s="443" customFormat="1" ht="12">
      <c r="H121" s="558"/>
      <c r="I121" s="558"/>
      <c r="J121" s="608"/>
      <c r="K121" s="603" t="s">
        <v>558</v>
      </c>
      <c r="L121" s="604">
        <f>L120*$D$8</f>
        <v>13.961396825396827</v>
      </c>
      <c r="M121" s="604">
        <f>M120*$D$12</f>
        <v>11.486790674603176</v>
      </c>
    </row>
    <row r="122" spans="1:13" s="443" customFormat="1" ht="12">
      <c r="H122" s="558"/>
      <c r="I122" s="558"/>
      <c r="J122" s="558"/>
      <c r="K122" s="606" t="s">
        <v>435</v>
      </c>
      <c r="L122" s="607">
        <f>L121+M121</f>
        <v>25.448187500000003</v>
      </c>
      <c r="M122" s="604"/>
    </row>
    <row r="123" spans="1:13" s="443" customFormat="1" ht="12">
      <c r="H123" s="558"/>
      <c r="I123" s="558"/>
      <c r="J123" s="558"/>
      <c r="K123" s="609" t="s">
        <v>559</v>
      </c>
      <c r="L123" s="610">
        <f>E117-L122</f>
        <v>141.60336011904764</v>
      </c>
      <c r="M123" s="611"/>
    </row>
    <row r="125" spans="1:13" s="443" customFormat="1">
      <c r="A125" s="613" t="s">
        <v>652</v>
      </c>
      <c r="B125" s="613"/>
      <c r="C125" s="613"/>
      <c r="D125" s="613"/>
      <c r="E125" s="613"/>
      <c r="F125" s="613"/>
      <c r="G125" s="613"/>
      <c r="H125" s="613"/>
      <c r="I125" s="613"/>
      <c r="J125" s="613"/>
      <c r="K125" s="613"/>
      <c r="L125" s="613"/>
      <c r="M125" s="613"/>
    </row>
    <row r="126" spans="1:13">
      <c r="C126" s="267" t="s">
        <v>787</v>
      </c>
      <c r="J126" s="267" t="s">
        <v>788</v>
      </c>
    </row>
    <row r="127" spans="1:13" s="443" customFormat="1" ht="36">
      <c r="A127" s="594" t="s">
        <v>27</v>
      </c>
      <c r="B127" s="594" t="s">
        <v>526</v>
      </c>
      <c r="C127" s="594" t="s">
        <v>527</v>
      </c>
      <c r="D127" s="595" t="s">
        <v>528</v>
      </c>
      <c r="E127" s="595" t="s">
        <v>529</v>
      </c>
      <c r="F127" s="594"/>
      <c r="H127" s="594" t="s">
        <v>27</v>
      </c>
      <c r="I127" s="594" t="s">
        <v>526</v>
      </c>
      <c r="J127" s="594" t="s">
        <v>527</v>
      </c>
      <c r="K127" s="594" t="s">
        <v>528</v>
      </c>
      <c r="L127" s="595" t="s">
        <v>529</v>
      </c>
      <c r="M127" s="594"/>
    </row>
    <row r="128" spans="1:13" s="443" customFormat="1" ht="12">
      <c r="A128" s="594"/>
      <c r="B128" s="594"/>
      <c r="C128" s="594"/>
      <c r="D128" s="594"/>
      <c r="E128" s="594" t="s">
        <v>530</v>
      </c>
      <c r="F128" s="594" t="s">
        <v>531</v>
      </c>
      <c r="H128" s="594"/>
      <c r="I128" s="594"/>
      <c r="J128" s="594"/>
      <c r="K128" s="594"/>
      <c r="L128" s="594" t="s">
        <v>530</v>
      </c>
      <c r="M128" s="594" t="s">
        <v>531</v>
      </c>
    </row>
    <row r="129" spans="1:13" s="443" customFormat="1" ht="24">
      <c r="A129" s="596" t="s">
        <v>33</v>
      </c>
      <c r="B129" s="596" t="s">
        <v>532</v>
      </c>
      <c r="C129" s="596" t="s">
        <v>653</v>
      </c>
      <c r="D129" s="662"/>
      <c r="E129" s="596"/>
      <c r="F129" s="625">
        <v>10</v>
      </c>
      <c r="H129" s="596" t="s">
        <v>33</v>
      </c>
      <c r="I129" s="596" t="s">
        <v>532</v>
      </c>
      <c r="J129" s="596" t="s">
        <v>653</v>
      </c>
      <c r="K129" s="592"/>
      <c r="L129" s="596"/>
      <c r="M129" s="596">
        <v>10</v>
      </c>
    </row>
    <row r="130" spans="1:13" s="443" customFormat="1" ht="33.75">
      <c r="A130" s="596" t="s">
        <v>37</v>
      </c>
      <c r="B130" s="596" t="s">
        <v>532</v>
      </c>
      <c r="C130" s="596" t="s">
        <v>654</v>
      </c>
      <c r="D130" s="592" t="s">
        <v>655</v>
      </c>
      <c r="E130" s="451"/>
      <c r="F130" s="665">
        <v>60</v>
      </c>
      <c r="H130" s="451" t="s">
        <v>37</v>
      </c>
      <c r="I130" s="451"/>
      <c r="J130" s="451" t="s">
        <v>654</v>
      </c>
      <c r="K130" s="664"/>
      <c r="L130" s="451"/>
      <c r="M130" s="451">
        <v>60</v>
      </c>
    </row>
    <row r="131" spans="1:13" s="443" customFormat="1" ht="24">
      <c r="A131" s="596" t="s">
        <v>51</v>
      </c>
      <c r="B131" s="596" t="s">
        <v>532</v>
      </c>
      <c r="C131" s="596" t="s">
        <v>656</v>
      </c>
      <c r="D131" s="592"/>
      <c r="E131" s="451">
        <v>25</v>
      </c>
      <c r="F131" s="451">
        <v>0</v>
      </c>
      <c r="H131" s="451" t="s">
        <v>51</v>
      </c>
      <c r="I131" s="451"/>
      <c r="J131" s="451" t="s">
        <v>683</v>
      </c>
      <c r="K131" s="664"/>
      <c r="L131" s="451"/>
      <c r="M131" s="451">
        <v>60</v>
      </c>
    </row>
    <row r="132" spans="1:13" s="443" customFormat="1" ht="24">
      <c r="A132" s="596" t="s">
        <v>52</v>
      </c>
      <c r="B132" s="596" t="s">
        <v>532</v>
      </c>
      <c r="C132" s="596" t="s">
        <v>657</v>
      </c>
      <c r="D132" s="592"/>
      <c r="E132" s="665">
        <v>60</v>
      </c>
      <c r="F132" s="665"/>
      <c r="H132" s="451" t="s">
        <v>52</v>
      </c>
      <c r="I132" s="451" t="s">
        <v>532</v>
      </c>
      <c r="J132" s="451" t="s">
        <v>577</v>
      </c>
      <c r="K132" s="664"/>
      <c r="L132" s="451"/>
      <c r="M132" s="451">
        <v>1</v>
      </c>
    </row>
    <row r="133" spans="1:13" s="443" customFormat="1" ht="22.5">
      <c r="A133" s="596" t="s">
        <v>77</v>
      </c>
      <c r="B133" s="596" t="s">
        <v>532</v>
      </c>
      <c r="C133" s="596" t="s">
        <v>658</v>
      </c>
      <c r="D133" s="592" t="s">
        <v>659</v>
      </c>
      <c r="E133" s="665">
        <v>20</v>
      </c>
      <c r="F133" s="665"/>
      <c r="H133" s="451" t="s">
        <v>77</v>
      </c>
      <c r="I133" s="451" t="s">
        <v>532</v>
      </c>
      <c r="J133" s="451" t="s">
        <v>684</v>
      </c>
      <c r="K133" s="664"/>
      <c r="L133" s="451"/>
      <c r="M133" s="451">
        <v>5</v>
      </c>
    </row>
    <row r="134" spans="1:13" s="443" customFormat="1" ht="12">
      <c r="A134" s="596" t="s">
        <v>122</v>
      </c>
      <c r="B134" s="596" t="s">
        <v>532</v>
      </c>
      <c r="C134" s="596" t="s">
        <v>660</v>
      </c>
      <c r="D134" s="592"/>
      <c r="E134" s="665"/>
      <c r="F134" s="665">
        <v>60</v>
      </c>
      <c r="H134" s="451" t="s">
        <v>122</v>
      </c>
      <c r="I134" s="451" t="s">
        <v>532</v>
      </c>
      <c r="J134" s="451" t="s">
        <v>656</v>
      </c>
      <c r="K134" s="664"/>
      <c r="L134" s="451">
        <v>10</v>
      </c>
      <c r="M134" s="451">
        <v>0</v>
      </c>
    </row>
    <row r="135" spans="1:13" s="443" customFormat="1" ht="24">
      <c r="A135" s="596" t="s">
        <v>172</v>
      </c>
      <c r="B135" s="596" t="s">
        <v>532</v>
      </c>
      <c r="C135" s="596" t="s">
        <v>661</v>
      </c>
      <c r="D135" s="592" t="s">
        <v>662</v>
      </c>
      <c r="E135" s="665">
        <v>20</v>
      </c>
      <c r="F135" s="451"/>
      <c r="H135" s="451" t="s">
        <v>172</v>
      </c>
      <c r="I135" s="451" t="s">
        <v>532</v>
      </c>
      <c r="J135" s="451" t="s">
        <v>657</v>
      </c>
      <c r="K135" s="664"/>
      <c r="L135" s="451">
        <v>60</v>
      </c>
      <c r="M135" s="451"/>
    </row>
    <row r="136" spans="1:13" s="443" customFormat="1" ht="12">
      <c r="A136" s="596" t="s">
        <v>173</v>
      </c>
      <c r="B136" s="596" t="s">
        <v>532</v>
      </c>
      <c r="C136" s="596" t="s">
        <v>663</v>
      </c>
      <c r="D136" s="592"/>
      <c r="E136" s="451"/>
      <c r="F136" s="665">
        <v>60</v>
      </c>
      <c r="H136" s="451" t="s">
        <v>173</v>
      </c>
      <c r="I136" s="451" t="s">
        <v>532</v>
      </c>
      <c r="J136" s="451" t="s">
        <v>658</v>
      </c>
      <c r="K136" s="664"/>
      <c r="L136" s="451">
        <v>5</v>
      </c>
      <c r="M136" s="451"/>
    </row>
    <row r="137" spans="1:13" s="443" customFormat="1" ht="36">
      <c r="A137" s="596" t="s">
        <v>174</v>
      </c>
      <c r="B137" s="596" t="s">
        <v>532</v>
      </c>
      <c r="C137" s="596" t="s">
        <v>664</v>
      </c>
      <c r="D137" s="592" t="s">
        <v>665</v>
      </c>
      <c r="E137" s="451"/>
      <c r="F137" s="665">
        <v>30</v>
      </c>
      <c r="H137" s="451" t="s">
        <v>174</v>
      </c>
      <c r="I137" s="451" t="s">
        <v>532</v>
      </c>
      <c r="J137" s="451" t="s">
        <v>685</v>
      </c>
      <c r="K137" s="664"/>
      <c r="L137" s="451"/>
      <c r="M137" s="451">
        <v>60</v>
      </c>
    </row>
    <row r="138" spans="1:13" s="443" customFormat="1" ht="33.75">
      <c r="A138" s="596" t="s">
        <v>551</v>
      </c>
      <c r="B138" s="596" t="s">
        <v>532</v>
      </c>
      <c r="C138" s="596" t="s">
        <v>666</v>
      </c>
      <c r="D138" s="592" t="s">
        <v>667</v>
      </c>
      <c r="E138" s="665">
        <v>240</v>
      </c>
      <c r="F138" s="451"/>
      <c r="H138" s="451" t="s">
        <v>551</v>
      </c>
      <c r="I138" s="451" t="s">
        <v>532</v>
      </c>
      <c r="J138" s="451" t="s">
        <v>686</v>
      </c>
      <c r="K138" s="664"/>
      <c r="L138" s="451">
        <v>5</v>
      </c>
      <c r="M138" s="451"/>
    </row>
    <row r="139" spans="1:13" s="443" customFormat="1" ht="24">
      <c r="A139" s="596" t="s">
        <v>553</v>
      </c>
      <c r="B139" s="596" t="s">
        <v>532</v>
      </c>
      <c r="C139" s="596" t="s">
        <v>668</v>
      </c>
      <c r="D139" s="592" t="s">
        <v>669</v>
      </c>
      <c r="E139" s="665">
        <v>30</v>
      </c>
      <c r="F139" s="451"/>
      <c r="H139" s="451" t="s">
        <v>553</v>
      </c>
      <c r="I139" s="451" t="s">
        <v>532</v>
      </c>
      <c r="J139" s="451" t="s">
        <v>687</v>
      </c>
      <c r="K139" s="664"/>
      <c r="L139" s="451"/>
      <c r="M139" s="451">
        <v>60</v>
      </c>
    </row>
    <row r="140" spans="1:13" s="443" customFormat="1" ht="24">
      <c r="A140" s="596" t="s">
        <v>556</v>
      </c>
      <c r="B140" s="596" t="s">
        <v>532</v>
      </c>
      <c r="C140" s="596" t="s">
        <v>670</v>
      </c>
      <c r="D140" s="592" t="s">
        <v>671</v>
      </c>
      <c r="E140" s="665">
        <v>20</v>
      </c>
      <c r="F140" s="451"/>
      <c r="H140" s="451" t="s">
        <v>556</v>
      </c>
      <c r="I140" s="451" t="s">
        <v>532</v>
      </c>
      <c r="J140" s="451" t="s">
        <v>688</v>
      </c>
      <c r="K140" s="664"/>
      <c r="L140" s="451"/>
      <c r="M140" s="451">
        <v>1</v>
      </c>
    </row>
    <row r="141" spans="1:13" s="443" customFormat="1" ht="12">
      <c r="A141" s="596" t="s">
        <v>582</v>
      </c>
      <c r="B141" s="596" t="s">
        <v>532</v>
      </c>
      <c r="C141" s="596" t="s">
        <v>672</v>
      </c>
      <c r="D141" s="592"/>
      <c r="E141" s="451"/>
      <c r="F141" s="451">
        <v>60</v>
      </c>
      <c r="H141" s="451" t="s">
        <v>582</v>
      </c>
      <c r="I141" s="451"/>
      <c r="J141" s="451" t="s">
        <v>689</v>
      </c>
      <c r="K141" s="664"/>
      <c r="L141" s="451">
        <v>0</v>
      </c>
      <c r="M141" s="451"/>
    </row>
    <row r="142" spans="1:13" s="443" customFormat="1" ht="36">
      <c r="A142" s="596" t="s">
        <v>583</v>
      </c>
      <c r="B142" s="596" t="s">
        <v>532</v>
      </c>
      <c r="C142" s="596" t="s">
        <v>673</v>
      </c>
      <c r="D142" s="592" t="s">
        <v>665</v>
      </c>
      <c r="E142" s="451"/>
      <c r="F142" s="451">
        <v>30</v>
      </c>
      <c r="H142" s="451" t="s">
        <v>583</v>
      </c>
      <c r="I142" s="451" t="s">
        <v>532</v>
      </c>
      <c r="J142" s="451" t="s">
        <v>690</v>
      </c>
      <c r="K142" s="664"/>
      <c r="L142" s="451">
        <v>1</v>
      </c>
      <c r="M142" s="451"/>
    </row>
    <row r="143" spans="1:13" s="443" customFormat="1" ht="45">
      <c r="A143" s="596" t="s">
        <v>585</v>
      </c>
      <c r="B143" s="596" t="s">
        <v>532</v>
      </c>
      <c r="C143" s="596" t="s">
        <v>674</v>
      </c>
      <c r="D143" s="592" t="s">
        <v>667</v>
      </c>
      <c r="E143" s="451">
        <v>120</v>
      </c>
      <c r="F143" s="451"/>
      <c r="H143" s="451" t="s">
        <v>585</v>
      </c>
      <c r="I143" s="451"/>
      <c r="J143" s="451" t="s">
        <v>691</v>
      </c>
      <c r="K143" s="664" t="s">
        <v>692</v>
      </c>
      <c r="L143" s="451">
        <v>30</v>
      </c>
      <c r="M143" s="451"/>
    </row>
    <row r="144" spans="1:13" s="443" customFormat="1" ht="24">
      <c r="A144" s="596" t="s">
        <v>587</v>
      </c>
      <c r="B144" s="596" t="s">
        <v>532</v>
      </c>
      <c r="C144" s="596" t="s">
        <v>675</v>
      </c>
      <c r="D144" s="592" t="s">
        <v>669</v>
      </c>
      <c r="E144" s="451">
        <v>30</v>
      </c>
      <c r="F144" s="451"/>
      <c r="H144" s="451" t="s">
        <v>587</v>
      </c>
      <c r="I144" s="451" t="s">
        <v>532</v>
      </c>
      <c r="J144" s="451" t="s">
        <v>693</v>
      </c>
      <c r="K144" s="664"/>
      <c r="L144" s="451">
        <v>30</v>
      </c>
      <c r="M144" s="451"/>
    </row>
    <row r="145" spans="1:13" s="443" customFormat="1" ht="22.5">
      <c r="A145" s="596" t="s">
        <v>589</v>
      </c>
      <c r="B145" s="596" t="s">
        <v>532</v>
      </c>
      <c r="C145" s="596" t="s">
        <v>676</v>
      </c>
      <c r="D145" s="592" t="s">
        <v>677</v>
      </c>
      <c r="E145" s="451">
        <v>30</v>
      </c>
      <c r="F145" s="451"/>
      <c r="H145" s="451" t="s">
        <v>589</v>
      </c>
      <c r="I145" s="451" t="s">
        <v>532</v>
      </c>
      <c r="J145" s="451" t="s">
        <v>670</v>
      </c>
      <c r="K145" s="664"/>
      <c r="L145" s="451">
        <v>3</v>
      </c>
      <c r="M145" s="451"/>
    </row>
    <row r="146" spans="1:13" s="443" customFormat="1" ht="12">
      <c r="A146" s="596" t="s">
        <v>591</v>
      </c>
      <c r="B146" s="596" t="s">
        <v>532</v>
      </c>
      <c r="C146" s="596" t="s">
        <v>678</v>
      </c>
      <c r="D146" s="592" t="s">
        <v>679</v>
      </c>
      <c r="E146" s="451"/>
      <c r="F146" s="451">
        <v>60</v>
      </c>
      <c r="H146" s="451" t="s">
        <v>591</v>
      </c>
      <c r="I146" s="451" t="s">
        <v>532</v>
      </c>
      <c r="J146" s="451" t="s">
        <v>672</v>
      </c>
      <c r="K146" s="664"/>
      <c r="L146" s="451"/>
      <c r="M146" s="451">
        <v>60</v>
      </c>
    </row>
    <row r="147" spans="1:13" s="443" customFormat="1" ht="24">
      <c r="A147" s="596" t="s">
        <v>592</v>
      </c>
      <c r="B147" s="596" t="s">
        <v>532</v>
      </c>
      <c r="C147" s="596" t="s">
        <v>680</v>
      </c>
      <c r="D147" s="596"/>
      <c r="E147" s="451"/>
      <c r="F147" s="451">
        <v>30</v>
      </c>
      <c r="H147" s="451" t="s">
        <v>592</v>
      </c>
      <c r="I147" s="451" t="s">
        <v>532</v>
      </c>
      <c r="J147" s="451" t="s">
        <v>694</v>
      </c>
      <c r="K147" s="664"/>
      <c r="L147" s="451">
        <v>3</v>
      </c>
      <c r="M147" s="451"/>
    </row>
    <row r="148" spans="1:13" s="443" customFormat="1" ht="12">
      <c r="A148" s="596" t="s">
        <v>643</v>
      </c>
      <c r="B148" s="596" t="s">
        <v>532</v>
      </c>
      <c r="C148" s="596" t="s">
        <v>681</v>
      </c>
      <c r="D148" s="596"/>
      <c r="E148" s="451"/>
      <c r="F148" s="451">
        <v>60</v>
      </c>
      <c r="H148" s="451" t="s">
        <v>643</v>
      </c>
      <c r="I148" s="451"/>
      <c r="J148" s="451" t="s">
        <v>689</v>
      </c>
      <c r="K148" s="664"/>
      <c r="L148" s="451">
        <v>0</v>
      </c>
      <c r="M148" s="451"/>
    </row>
    <row r="149" spans="1:13" s="443" customFormat="1" ht="24">
      <c r="A149" s="596" t="s">
        <v>645</v>
      </c>
      <c r="B149" s="596" t="s">
        <v>532</v>
      </c>
      <c r="C149" s="596" t="s">
        <v>566</v>
      </c>
      <c r="D149" s="596"/>
      <c r="E149" s="451">
        <v>25</v>
      </c>
      <c r="F149" s="451">
        <v>0</v>
      </c>
      <c r="H149" s="451" t="s">
        <v>645</v>
      </c>
      <c r="I149" s="451" t="s">
        <v>532</v>
      </c>
      <c r="J149" s="451" t="s">
        <v>695</v>
      </c>
      <c r="K149" s="664"/>
      <c r="L149" s="451">
        <v>1</v>
      </c>
      <c r="M149" s="451"/>
    </row>
    <row r="150" spans="1:13" s="443" customFormat="1" ht="24">
      <c r="A150" s="596" t="s">
        <v>648</v>
      </c>
      <c r="B150" s="596" t="s">
        <v>532</v>
      </c>
      <c r="C150" s="599" t="s">
        <v>682</v>
      </c>
      <c r="D150" s="599"/>
      <c r="E150" s="666">
        <v>15</v>
      </c>
      <c r="F150" s="666"/>
      <c r="H150" s="451" t="s">
        <v>648</v>
      </c>
      <c r="I150" s="451"/>
      <c r="J150" s="451" t="s">
        <v>696</v>
      </c>
      <c r="K150" s="664"/>
      <c r="L150" s="451"/>
      <c r="M150" s="451"/>
    </row>
    <row r="151" spans="1:13" s="443" customFormat="1" ht="24">
      <c r="A151" s="625"/>
      <c r="B151" s="625"/>
      <c r="C151" s="626" t="s">
        <v>478</v>
      </c>
      <c r="D151" s="667"/>
      <c r="E151" s="625">
        <f>SUMIF($B129:$B150,"x",E129:E150)</f>
        <v>635</v>
      </c>
      <c r="F151" s="625">
        <f>SUMIF($B129:$B150,"x",F129:F150)</f>
        <v>460</v>
      </c>
      <c r="H151" s="451" t="s">
        <v>697</v>
      </c>
      <c r="I151" s="451" t="s">
        <v>532</v>
      </c>
      <c r="J151" s="451" t="s">
        <v>698</v>
      </c>
      <c r="K151" s="664"/>
      <c r="L151" s="451">
        <v>30</v>
      </c>
      <c r="M151" s="451"/>
    </row>
    <row r="152" spans="1:13" s="443" customFormat="1" ht="12">
      <c r="A152" s="627"/>
      <c r="B152" s="627"/>
      <c r="C152" s="627"/>
      <c r="D152" s="603" t="s">
        <v>558</v>
      </c>
      <c r="E152" s="604">
        <f>E151*$D$8</f>
        <v>277.04646825396827</v>
      </c>
      <c r="F152" s="604">
        <f>F151*$D$12</f>
        <v>182.20426587301588</v>
      </c>
      <c r="H152" s="596" t="s">
        <v>699</v>
      </c>
      <c r="I152" s="596" t="s">
        <v>532</v>
      </c>
      <c r="J152" s="596" t="s">
        <v>676</v>
      </c>
      <c r="K152" s="592"/>
      <c r="L152" s="596">
        <v>3</v>
      </c>
      <c r="M152" s="596"/>
    </row>
    <row r="153" spans="1:13" s="443" customFormat="1" ht="12">
      <c r="A153" s="627"/>
      <c r="B153" s="627"/>
      <c r="C153" s="627"/>
      <c r="D153" s="606" t="s">
        <v>435</v>
      </c>
      <c r="E153" s="607">
        <f>SUM(E152:F152)</f>
        <v>459.25073412698418</v>
      </c>
      <c r="F153" s="604"/>
      <c r="H153" s="596" t="s">
        <v>700</v>
      </c>
      <c r="I153" s="596" t="s">
        <v>532</v>
      </c>
      <c r="J153" s="596" t="s">
        <v>678</v>
      </c>
      <c r="K153" s="592"/>
      <c r="L153" s="596"/>
      <c r="M153" s="596">
        <v>2</v>
      </c>
    </row>
    <row r="154" spans="1:13" s="443" customFormat="1" ht="12">
      <c r="H154" s="596" t="s">
        <v>701</v>
      </c>
      <c r="I154" s="596" t="s">
        <v>532</v>
      </c>
      <c r="J154" s="596" t="s">
        <v>680</v>
      </c>
      <c r="K154" s="592"/>
      <c r="L154" s="596"/>
      <c r="M154" s="596">
        <v>30</v>
      </c>
    </row>
    <row r="155" spans="1:13" s="443" customFormat="1" ht="12">
      <c r="H155" s="596" t="s">
        <v>702</v>
      </c>
      <c r="I155" s="596"/>
      <c r="J155" s="596" t="s">
        <v>703</v>
      </c>
      <c r="K155" s="592"/>
      <c r="L155" s="596"/>
      <c r="M155" s="596">
        <v>60</v>
      </c>
    </row>
    <row r="156" spans="1:13" s="443" customFormat="1" ht="12">
      <c r="H156" s="596" t="s">
        <v>704</v>
      </c>
      <c r="I156" s="596" t="s">
        <v>532</v>
      </c>
      <c r="J156" s="596" t="s">
        <v>577</v>
      </c>
      <c r="K156" s="592"/>
      <c r="L156" s="596"/>
      <c r="M156" s="596">
        <v>1</v>
      </c>
    </row>
    <row r="157" spans="1:13" s="443" customFormat="1" ht="12">
      <c r="H157" s="596" t="s">
        <v>705</v>
      </c>
      <c r="I157" s="596" t="s">
        <v>532</v>
      </c>
      <c r="J157" s="596" t="s">
        <v>706</v>
      </c>
      <c r="K157" s="592"/>
      <c r="L157" s="596"/>
      <c r="M157" s="596">
        <v>5</v>
      </c>
    </row>
    <row r="158" spans="1:13" s="443" customFormat="1" ht="12">
      <c r="H158" s="596" t="s">
        <v>707</v>
      </c>
      <c r="I158" s="596" t="s">
        <v>532</v>
      </c>
      <c r="J158" s="596" t="s">
        <v>566</v>
      </c>
      <c r="K158" s="596"/>
      <c r="L158" s="596">
        <v>10</v>
      </c>
      <c r="M158" s="596">
        <v>0</v>
      </c>
    </row>
    <row r="159" spans="1:13" s="443" customFormat="1" ht="12">
      <c r="H159" s="599" t="s">
        <v>708</v>
      </c>
      <c r="I159" s="599" t="s">
        <v>532</v>
      </c>
      <c r="J159" s="599" t="s">
        <v>682</v>
      </c>
      <c r="K159" s="599"/>
      <c r="L159" s="666">
        <v>15</v>
      </c>
      <c r="M159" s="599"/>
    </row>
    <row r="160" spans="1:13" s="443" customFormat="1" ht="12">
      <c r="H160" s="625"/>
      <c r="I160" s="625"/>
      <c r="J160" s="626" t="s">
        <v>478</v>
      </c>
      <c r="K160" s="625"/>
      <c r="L160" s="625">
        <f>SUMIF($I129:$I159,"x",L129:L159)</f>
        <v>176</v>
      </c>
      <c r="M160" s="625">
        <f>SUMIF($I129:$I159,"x",M129:M159)</f>
        <v>235</v>
      </c>
    </row>
    <row r="161" spans="1:14" s="443" customFormat="1" ht="12">
      <c r="H161" s="627"/>
      <c r="I161" s="627"/>
      <c r="J161" s="627"/>
      <c r="K161" s="603" t="s">
        <v>558</v>
      </c>
      <c r="L161" s="604">
        <f>L160*$D$8</f>
        <v>76.78768253968255</v>
      </c>
      <c r="M161" s="604">
        <f>M160*$D$12</f>
        <v>93.082614087301593</v>
      </c>
    </row>
    <row r="162" spans="1:14" s="443" customFormat="1" ht="12">
      <c r="H162" s="627"/>
      <c r="I162" s="627"/>
      <c r="J162" s="627"/>
      <c r="K162" s="606" t="s">
        <v>435</v>
      </c>
      <c r="L162" s="607">
        <f>SUM(L161:M161)</f>
        <v>169.87029662698416</v>
      </c>
      <c r="M162" s="604"/>
    </row>
    <row r="163" spans="1:14" s="443" customFormat="1" ht="12">
      <c r="H163" s="627"/>
      <c r="I163" s="627"/>
      <c r="J163" s="627"/>
      <c r="K163" s="609" t="s">
        <v>559</v>
      </c>
      <c r="L163" s="610">
        <f>E153-L162</f>
        <v>289.38043750000003</v>
      </c>
      <c r="M163" s="604"/>
    </row>
    <row r="164" spans="1:14" s="443" customFormat="1" ht="12">
      <c r="H164" s="627"/>
      <c r="I164" s="627"/>
      <c r="J164" s="627"/>
      <c r="K164" s="627"/>
      <c r="L164" s="627"/>
      <c r="M164" s="627"/>
      <c r="N164" s="627"/>
    </row>
    <row r="165" spans="1:14" s="443" customFormat="1">
      <c r="A165" s="613" t="s">
        <v>715</v>
      </c>
      <c r="B165" s="613"/>
      <c r="C165" s="613"/>
      <c r="D165" s="613"/>
      <c r="E165" s="613"/>
      <c r="F165" s="613"/>
      <c r="G165" s="613"/>
      <c r="H165" s="613"/>
      <c r="I165" s="613"/>
      <c r="J165" s="613"/>
      <c r="K165" s="613"/>
      <c r="L165" s="613"/>
      <c r="M165" s="613"/>
    </row>
    <row r="166" spans="1:14">
      <c r="C166" s="267" t="s">
        <v>787</v>
      </c>
      <c r="J166" s="267" t="s">
        <v>788</v>
      </c>
    </row>
    <row r="167" spans="1:14" ht="38.25">
      <c r="A167" s="579" t="s">
        <v>27</v>
      </c>
      <c r="B167" s="579" t="s">
        <v>526</v>
      </c>
      <c r="C167" s="579" t="s">
        <v>527</v>
      </c>
      <c r="D167" s="580" t="s">
        <v>528</v>
      </c>
      <c r="E167" s="580" t="s">
        <v>529</v>
      </c>
      <c r="F167" s="579"/>
      <c r="H167" s="579" t="s">
        <v>27</v>
      </c>
      <c r="I167" s="579" t="s">
        <v>526</v>
      </c>
      <c r="J167" s="579" t="s">
        <v>527</v>
      </c>
      <c r="K167" s="579" t="s">
        <v>528</v>
      </c>
      <c r="L167" s="580" t="s">
        <v>529</v>
      </c>
      <c r="M167" s="579"/>
    </row>
    <row r="168" spans="1:14">
      <c r="A168" s="579"/>
      <c r="B168" s="579"/>
      <c r="C168" s="579"/>
      <c r="D168" s="579"/>
      <c r="E168" s="579" t="s">
        <v>530</v>
      </c>
      <c r="F168" s="579" t="s">
        <v>531</v>
      </c>
      <c r="H168" s="579"/>
      <c r="I168" s="579"/>
      <c r="J168" s="579"/>
      <c r="K168" s="579"/>
      <c r="L168" s="579" t="s">
        <v>530</v>
      </c>
      <c r="M168" s="579" t="s">
        <v>531</v>
      </c>
    </row>
    <row r="169" spans="1:14" ht="24">
      <c r="A169" s="543" t="s">
        <v>33</v>
      </c>
      <c r="B169" s="543" t="s">
        <v>532</v>
      </c>
      <c r="C169" s="618" t="s">
        <v>709</v>
      </c>
      <c r="D169" s="596"/>
      <c r="E169" s="543"/>
      <c r="F169" s="543">
        <v>5</v>
      </c>
      <c r="H169" s="543" t="s">
        <v>33</v>
      </c>
      <c r="I169" s="543"/>
      <c r="J169" s="618" t="s">
        <v>575</v>
      </c>
      <c r="K169" s="592"/>
      <c r="L169" s="543"/>
      <c r="M169" s="543">
        <v>5</v>
      </c>
    </row>
    <row r="170" spans="1:14" ht="24">
      <c r="A170" s="543" t="s">
        <v>37</v>
      </c>
      <c r="B170" s="543"/>
      <c r="C170" s="596" t="s">
        <v>710</v>
      </c>
      <c r="D170" s="596"/>
      <c r="E170" s="543"/>
      <c r="F170" s="543">
        <v>30</v>
      </c>
      <c r="H170" s="543" t="s">
        <v>37</v>
      </c>
      <c r="I170" s="543"/>
      <c r="J170" s="596" t="s">
        <v>710</v>
      </c>
      <c r="K170" s="592"/>
      <c r="L170" s="543"/>
      <c r="M170" s="543">
        <v>30</v>
      </c>
    </row>
    <row r="171" spans="1:14" ht="67.5">
      <c r="A171" s="543" t="s">
        <v>51</v>
      </c>
      <c r="B171" s="543" t="s">
        <v>532</v>
      </c>
      <c r="C171" s="596" t="s">
        <v>711</v>
      </c>
      <c r="D171" s="664" t="s">
        <v>807</v>
      </c>
      <c r="E171" s="446"/>
      <c r="F171" s="543">
        <v>90</v>
      </c>
      <c r="H171" s="543" t="s">
        <v>51</v>
      </c>
      <c r="I171" s="543"/>
      <c r="J171" s="618" t="s">
        <v>575</v>
      </c>
      <c r="K171" s="592"/>
      <c r="L171" s="543"/>
      <c r="M171" s="543">
        <v>5</v>
      </c>
    </row>
    <row r="172" spans="1:14" ht="24">
      <c r="A172" s="543" t="s">
        <v>52</v>
      </c>
      <c r="B172" s="543" t="s">
        <v>532</v>
      </c>
      <c r="C172" s="614" t="s">
        <v>566</v>
      </c>
      <c r="D172" s="592"/>
      <c r="E172" s="446">
        <v>25</v>
      </c>
      <c r="F172" s="543">
        <v>0</v>
      </c>
      <c r="H172" s="543" t="s">
        <v>52</v>
      </c>
      <c r="I172" s="543"/>
      <c r="J172" s="596" t="s">
        <v>716</v>
      </c>
      <c r="K172" s="592"/>
      <c r="L172" s="446"/>
      <c r="M172" s="543">
        <v>90</v>
      </c>
    </row>
    <row r="173" spans="1:14" ht="24">
      <c r="A173" s="543" t="s">
        <v>77</v>
      </c>
      <c r="B173" s="543" t="s">
        <v>532</v>
      </c>
      <c r="C173" s="614" t="s">
        <v>630</v>
      </c>
      <c r="D173" s="592"/>
      <c r="E173" s="446">
        <v>15</v>
      </c>
      <c r="F173" s="446">
        <v>0</v>
      </c>
      <c r="H173" s="543" t="s">
        <v>77</v>
      </c>
      <c r="I173" s="543" t="s">
        <v>532</v>
      </c>
      <c r="J173" s="596" t="s">
        <v>717</v>
      </c>
      <c r="K173" s="592"/>
      <c r="L173" s="446"/>
      <c r="M173" s="543">
        <v>5</v>
      </c>
    </row>
    <row r="174" spans="1:14">
      <c r="A174" s="543" t="s">
        <v>122</v>
      </c>
      <c r="B174" s="543" t="s">
        <v>532</v>
      </c>
      <c r="C174" s="614" t="s">
        <v>602</v>
      </c>
      <c r="D174" s="592"/>
      <c r="E174" s="446">
        <v>15</v>
      </c>
      <c r="F174" s="446">
        <v>0</v>
      </c>
      <c r="H174" s="543" t="s">
        <v>122</v>
      </c>
      <c r="I174" s="543" t="s">
        <v>532</v>
      </c>
      <c r="J174" s="596" t="s">
        <v>718</v>
      </c>
      <c r="K174" s="592"/>
      <c r="L174" s="446"/>
      <c r="M174" s="543">
        <v>10</v>
      </c>
    </row>
    <row r="175" spans="1:14">
      <c r="A175" s="543" t="s">
        <v>172</v>
      </c>
      <c r="B175" s="543" t="s">
        <v>532</v>
      </c>
      <c r="C175" s="614" t="s">
        <v>604</v>
      </c>
      <c r="D175" s="592"/>
      <c r="E175" s="446">
        <v>20</v>
      </c>
      <c r="F175" s="446">
        <v>0</v>
      </c>
      <c r="H175" s="543" t="s">
        <v>172</v>
      </c>
      <c r="I175" s="543" t="s">
        <v>532</v>
      </c>
      <c r="J175" s="596" t="s">
        <v>719</v>
      </c>
      <c r="K175" s="592"/>
      <c r="L175" s="446"/>
      <c r="M175" s="543">
        <v>2</v>
      </c>
    </row>
    <row r="176" spans="1:14" ht="24">
      <c r="A176" s="543" t="s">
        <v>173</v>
      </c>
      <c r="B176" s="543"/>
      <c r="C176" s="614" t="s">
        <v>605</v>
      </c>
      <c r="D176" s="592"/>
      <c r="E176" s="446">
        <v>0</v>
      </c>
      <c r="F176" s="446">
        <v>0</v>
      </c>
      <c r="H176" s="543" t="s">
        <v>173</v>
      </c>
      <c r="I176" s="543" t="s">
        <v>532</v>
      </c>
      <c r="J176" s="596" t="s">
        <v>720</v>
      </c>
      <c r="K176" s="592"/>
      <c r="L176" s="446"/>
      <c r="M176" s="543">
        <v>1</v>
      </c>
    </row>
    <row r="177" spans="1:13" ht="22.5">
      <c r="A177" s="543" t="s">
        <v>174</v>
      </c>
      <c r="B177" s="543"/>
      <c r="C177" s="614" t="s">
        <v>634</v>
      </c>
      <c r="D177" s="592" t="s">
        <v>608</v>
      </c>
      <c r="E177" s="446">
        <v>0</v>
      </c>
      <c r="F177" s="446">
        <v>20</v>
      </c>
      <c r="H177" s="543" t="s">
        <v>174</v>
      </c>
      <c r="I177" s="543" t="s">
        <v>532</v>
      </c>
      <c r="J177" s="596" t="s">
        <v>581</v>
      </c>
      <c r="K177" s="592"/>
      <c r="L177" s="446"/>
      <c r="M177" s="543">
        <v>1</v>
      </c>
    </row>
    <row r="178" spans="1:13">
      <c r="A178" s="543" t="s">
        <v>551</v>
      </c>
      <c r="B178" s="543" t="s">
        <v>532</v>
      </c>
      <c r="C178" s="619" t="s">
        <v>570</v>
      </c>
      <c r="D178" s="592"/>
      <c r="E178" s="446">
        <v>0</v>
      </c>
      <c r="F178" s="446">
        <v>30</v>
      </c>
      <c r="H178" s="543" t="s">
        <v>551</v>
      </c>
      <c r="I178" s="543" t="s">
        <v>532</v>
      </c>
      <c r="J178" s="614" t="s">
        <v>566</v>
      </c>
      <c r="K178" s="592"/>
      <c r="L178" s="446">
        <v>10</v>
      </c>
      <c r="M178" s="543">
        <v>0</v>
      </c>
    </row>
    <row r="179" spans="1:13" ht="24">
      <c r="A179" s="543" t="s">
        <v>553</v>
      </c>
      <c r="B179" s="543" t="s">
        <v>532</v>
      </c>
      <c r="C179" s="614" t="s">
        <v>571</v>
      </c>
      <c r="D179" s="592"/>
      <c r="E179" s="446">
        <v>5</v>
      </c>
      <c r="F179" s="446">
        <v>0</v>
      </c>
      <c r="H179" s="543" t="s">
        <v>553</v>
      </c>
      <c r="I179" s="543" t="s">
        <v>532</v>
      </c>
      <c r="J179" s="614" t="s">
        <v>630</v>
      </c>
      <c r="K179" s="592"/>
      <c r="L179" s="446">
        <v>10</v>
      </c>
      <c r="M179" s="543">
        <v>0</v>
      </c>
    </row>
    <row r="180" spans="1:13">
      <c r="A180" s="543" t="s">
        <v>556</v>
      </c>
      <c r="B180" s="543" t="s">
        <v>532</v>
      </c>
      <c r="C180" s="614" t="s">
        <v>572</v>
      </c>
      <c r="D180" s="592"/>
      <c r="E180" s="446">
        <v>5</v>
      </c>
      <c r="F180" s="446">
        <v>0</v>
      </c>
      <c r="H180" s="543" t="s">
        <v>556</v>
      </c>
      <c r="I180" s="543" t="s">
        <v>532</v>
      </c>
      <c r="J180" s="614" t="s">
        <v>588</v>
      </c>
      <c r="K180" s="592"/>
      <c r="L180" s="446">
        <v>1</v>
      </c>
      <c r="M180" s="543">
        <v>0</v>
      </c>
    </row>
    <row r="181" spans="1:13">
      <c r="A181" s="543" t="s">
        <v>582</v>
      </c>
      <c r="B181" s="543" t="s">
        <v>532</v>
      </c>
      <c r="C181" s="596" t="s">
        <v>712</v>
      </c>
      <c r="D181" s="592"/>
      <c r="E181" s="446">
        <v>30</v>
      </c>
      <c r="F181" s="543"/>
      <c r="H181" s="543" t="s">
        <v>582</v>
      </c>
      <c r="I181" s="543" t="s">
        <v>532</v>
      </c>
      <c r="J181" s="614" t="s">
        <v>721</v>
      </c>
      <c r="K181" s="592"/>
      <c r="L181" s="446">
        <v>1</v>
      </c>
      <c r="M181" s="543">
        <v>0</v>
      </c>
    </row>
    <row r="182" spans="1:13" ht="24">
      <c r="A182" s="543" t="s">
        <v>583</v>
      </c>
      <c r="B182" s="543" t="s">
        <v>532</v>
      </c>
      <c r="C182" s="600" t="s">
        <v>713</v>
      </c>
      <c r="D182" s="592"/>
      <c r="E182" s="543">
        <v>20</v>
      </c>
      <c r="F182" s="543"/>
      <c r="H182" s="543" t="s">
        <v>583</v>
      </c>
      <c r="I182" s="543"/>
      <c r="J182" s="614" t="s">
        <v>605</v>
      </c>
      <c r="K182" s="592"/>
      <c r="L182" s="446">
        <v>0</v>
      </c>
      <c r="M182" s="543">
        <v>0</v>
      </c>
    </row>
    <row r="183" spans="1:13">
      <c r="A183" s="543" t="s">
        <v>585</v>
      </c>
      <c r="B183" s="598"/>
      <c r="C183" s="599" t="s">
        <v>557</v>
      </c>
      <c r="D183" s="642" t="s">
        <v>714</v>
      </c>
      <c r="E183" s="598"/>
      <c r="F183" s="598">
        <v>60</v>
      </c>
      <c r="H183" s="543" t="s">
        <v>585</v>
      </c>
      <c r="I183" s="543" t="s">
        <v>532</v>
      </c>
      <c r="J183" s="614" t="s">
        <v>634</v>
      </c>
      <c r="K183" s="592"/>
      <c r="L183" s="446">
        <v>0</v>
      </c>
      <c r="M183" s="543">
        <v>1</v>
      </c>
    </row>
    <row r="184" spans="1:13">
      <c r="A184" s="582"/>
      <c r="B184" s="582"/>
      <c r="C184" s="583" t="s">
        <v>478</v>
      </c>
      <c r="D184" s="628"/>
      <c r="E184" s="617">
        <f>SUMIF($B169:$B183,"x",E169:E183)</f>
        <v>135</v>
      </c>
      <c r="F184" s="617">
        <f>SUMIF($B169:$B183,"x",F169:F183)</f>
        <v>125</v>
      </c>
      <c r="H184" s="543" t="s">
        <v>587</v>
      </c>
      <c r="I184" s="543" t="s">
        <v>532</v>
      </c>
      <c r="J184" s="614" t="s">
        <v>570</v>
      </c>
      <c r="K184" s="592"/>
      <c r="L184" s="446">
        <v>0</v>
      </c>
      <c r="M184" s="543">
        <v>30</v>
      </c>
    </row>
    <row r="185" spans="1:13">
      <c r="A185" s="584"/>
      <c r="B185" s="584"/>
      <c r="C185" s="584"/>
      <c r="D185" s="585" t="s">
        <v>558</v>
      </c>
      <c r="E185" s="604">
        <f>E184*$D$8</f>
        <v>58.899642857142865</v>
      </c>
      <c r="F185" s="604">
        <f>F184*$D$12</f>
        <v>49.512028769841272</v>
      </c>
      <c r="H185" s="543" t="s">
        <v>589</v>
      </c>
      <c r="I185" s="543" t="s">
        <v>532</v>
      </c>
      <c r="J185" s="614" t="s">
        <v>636</v>
      </c>
      <c r="K185" s="592"/>
      <c r="L185" s="446">
        <v>0</v>
      </c>
      <c r="M185" s="543">
        <v>3</v>
      </c>
    </row>
    <row r="186" spans="1:13">
      <c r="A186" s="584"/>
      <c r="B186" s="584"/>
      <c r="C186" s="584"/>
      <c r="D186" s="587" t="s">
        <v>435</v>
      </c>
      <c r="E186" s="588">
        <f>E185+F185</f>
        <v>108.41167162698414</v>
      </c>
      <c r="F186" s="586"/>
      <c r="H186" s="543" t="s">
        <v>591</v>
      </c>
      <c r="I186" s="543" t="s">
        <v>532</v>
      </c>
      <c r="J186" s="614" t="s">
        <v>571</v>
      </c>
      <c r="K186" s="592"/>
      <c r="L186" s="446">
        <v>1</v>
      </c>
      <c r="M186" s="543">
        <v>0</v>
      </c>
    </row>
    <row r="187" spans="1:13">
      <c r="H187" s="543" t="s">
        <v>592</v>
      </c>
      <c r="I187" s="543" t="s">
        <v>532</v>
      </c>
      <c r="J187" s="614" t="s">
        <v>593</v>
      </c>
      <c r="K187" s="592"/>
      <c r="L187" s="446">
        <v>1</v>
      </c>
      <c r="M187" s="543">
        <v>0</v>
      </c>
    </row>
    <row r="188" spans="1:13">
      <c r="H188" s="543" t="s">
        <v>643</v>
      </c>
      <c r="I188" s="543" t="s">
        <v>532</v>
      </c>
      <c r="J188" s="596" t="s">
        <v>722</v>
      </c>
      <c r="K188" s="592" t="s">
        <v>723</v>
      </c>
      <c r="L188" s="446">
        <v>3</v>
      </c>
      <c r="M188" s="543"/>
    </row>
    <row r="189" spans="1:13" ht="22.5">
      <c r="H189" s="543" t="s">
        <v>645</v>
      </c>
      <c r="I189" s="543"/>
      <c r="J189" s="596" t="s">
        <v>724</v>
      </c>
      <c r="K189" s="592" t="s">
        <v>808</v>
      </c>
      <c r="L189" s="446">
        <v>0</v>
      </c>
      <c r="M189" s="543"/>
    </row>
    <row r="190" spans="1:13">
      <c r="H190" s="543" t="s">
        <v>648</v>
      </c>
      <c r="I190" s="543"/>
      <c r="J190" s="596" t="s">
        <v>725</v>
      </c>
      <c r="K190" s="592"/>
      <c r="L190" s="446"/>
      <c r="M190" s="543"/>
    </row>
    <row r="191" spans="1:13">
      <c r="H191" s="543" t="s">
        <v>697</v>
      </c>
      <c r="I191" s="543"/>
      <c r="J191" s="596" t="s">
        <v>726</v>
      </c>
      <c r="K191" s="592"/>
      <c r="L191" s="446">
        <v>20</v>
      </c>
      <c r="M191" s="543"/>
    </row>
    <row r="192" spans="1:13" ht="24">
      <c r="H192" s="543" t="s">
        <v>699</v>
      </c>
      <c r="I192" s="543" t="s">
        <v>532</v>
      </c>
      <c r="J192" s="596" t="s">
        <v>727</v>
      </c>
      <c r="K192" s="592"/>
      <c r="L192" s="543">
        <v>1</v>
      </c>
      <c r="M192" s="543"/>
    </row>
    <row r="193" spans="1:13">
      <c r="H193" s="543" t="s">
        <v>700</v>
      </c>
      <c r="I193" s="543" t="s">
        <v>532</v>
      </c>
      <c r="J193" s="543" t="s">
        <v>557</v>
      </c>
      <c r="K193" s="730"/>
      <c r="L193" s="543"/>
      <c r="M193" s="543">
        <v>2</v>
      </c>
    </row>
    <row r="194" spans="1:13">
      <c r="H194" s="582"/>
      <c r="I194" s="582"/>
      <c r="J194" s="583" t="s">
        <v>478</v>
      </c>
      <c r="K194" s="628"/>
      <c r="L194" s="617">
        <f>SUMIF($I169:$I193,"x",L169:L193)</f>
        <v>28</v>
      </c>
      <c r="M194" s="617">
        <f>SUMIF($I169:$I193,"x",M169:M193)</f>
        <v>55</v>
      </c>
    </row>
    <row r="195" spans="1:13">
      <c r="K195" s="585" t="s">
        <v>558</v>
      </c>
      <c r="L195" s="604">
        <f>L194*$D$8</f>
        <v>12.216222222222223</v>
      </c>
      <c r="M195" s="604">
        <f>M194*$D$12</f>
        <v>21.78529265873016</v>
      </c>
    </row>
    <row r="196" spans="1:13">
      <c r="K196" s="587" t="s">
        <v>435</v>
      </c>
      <c r="L196" s="588">
        <f>L195+M195</f>
        <v>34.001514880952385</v>
      </c>
      <c r="M196" s="586"/>
    </row>
    <row r="197" spans="1:13">
      <c r="H197" s="581"/>
      <c r="I197" s="581"/>
      <c r="J197" s="581"/>
      <c r="K197" s="589" t="s">
        <v>559</v>
      </c>
      <c r="L197" s="590">
        <f>E186-L196</f>
        <v>74.41015674603176</v>
      </c>
      <c r="M197" s="591"/>
    </row>
    <row r="199" spans="1:13" s="443" customFormat="1">
      <c r="A199" s="613" t="s">
        <v>814</v>
      </c>
      <c r="B199" s="613"/>
      <c r="C199" s="613"/>
      <c r="D199" s="613"/>
      <c r="E199" s="613"/>
      <c r="F199" s="613"/>
      <c r="G199" s="613"/>
      <c r="H199" s="613"/>
      <c r="I199" s="613"/>
      <c r="J199" s="613"/>
      <c r="K199" s="613"/>
      <c r="L199" s="613"/>
      <c r="M199" s="613"/>
    </row>
    <row r="200" spans="1:13">
      <c r="C200" s="267" t="s">
        <v>787</v>
      </c>
      <c r="J200" s="267" t="s">
        <v>788</v>
      </c>
    </row>
    <row r="201" spans="1:13" s="443" customFormat="1" ht="36">
      <c r="A201" s="594" t="s">
        <v>27</v>
      </c>
      <c r="B201" s="594" t="s">
        <v>526</v>
      </c>
      <c r="C201" s="594" t="s">
        <v>527</v>
      </c>
      <c r="D201" s="595" t="s">
        <v>528</v>
      </c>
      <c r="E201" s="595" t="s">
        <v>529</v>
      </c>
      <c r="F201" s="594"/>
      <c r="H201" s="594" t="s">
        <v>27</v>
      </c>
      <c r="I201" s="594" t="s">
        <v>526</v>
      </c>
      <c r="J201" s="594" t="s">
        <v>527</v>
      </c>
      <c r="K201" s="594" t="s">
        <v>528</v>
      </c>
      <c r="L201" s="595" t="s">
        <v>529</v>
      </c>
      <c r="M201" s="594"/>
    </row>
    <row r="202" spans="1:13" s="443" customFormat="1" ht="12">
      <c r="A202" s="594"/>
      <c r="B202" s="594"/>
      <c r="C202" s="594"/>
      <c r="D202" s="594"/>
      <c r="E202" s="594" t="s">
        <v>530</v>
      </c>
      <c r="F202" s="594" t="s">
        <v>531</v>
      </c>
      <c r="H202" s="594"/>
      <c r="I202" s="594"/>
      <c r="J202" s="594"/>
      <c r="K202" s="594"/>
      <c r="L202" s="594" t="s">
        <v>530</v>
      </c>
      <c r="M202" s="594" t="s">
        <v>531</v>
      </c>
    </row>
    <row r="203" spans="1:13" s="443" customFormat="1" ht="25.5">
      <c r="A203" s="658" t="s">
        <v>33</v>
      </c>
      <c r="B203" s="658" t="s">
        <v>532</v>
      </c>
      <c r="C203" s="614" t="s">
        <v>575</v>
      </c>
      <c r="D203" s="614"/>
      <c r="E203" s="658"/>
      <c r="F203" s="658">
        <v>5</v>
      </c>
      <c r="H203" s="723" t="s">
        <v>33</v>
      </c>
      <c r="I203" s="723" t="s">
        <v>532</v>
      </c>
      <c r="J203" s="725" t="s">
        <v>575</v>
      </c>
      <c r="K203" s="724"/>
      <c r="L203" s="723"/>
      <c r="M203" s="723">
        <v>5</v>
      </c>
    </row>
    <row r="204" spans="1:13" s="443" customFormat="1" ht="72">
      <c r="A204" s="658" t="s">
        <v>37</v>
      </c>
      <c r="B204" s="658"/>
      <c r="C204" s="614" t="s">
        <v>815</v>
      </c>
      <c r="D204" s="596" t="s">
        <v>564</v>
      </c>
      <c r="E204" s="658"/>
      <c r="F204" s="658">
        <v>30</v>
      </c>
      <c r="H204" s="726" t="s">
        <v>37</v>
      </c>
      <c r="I204" s="726"/>
      <c r="J204" s="725" t="s">
        <v>815</v>
      </c>
      <c r="K204" s="592" t="s">
        <v>564</v>
      </c>
      <c r="L204" s="726"/>
      <c r="M204" s="726">
        <v>30</v>
      </c>
    </row>
    <row r="205" spans="1:13" s="443" customFormat="1" ht="60">
      <c r="A205" s="658" t="s">
        <v>51</v>
      </c>
      <c r="B205" s="658" t="s">
        <v>532</v>
      </c>
      <c r="C205" s="614" t="s">
        <v>816</v>
      </c>
      <c r="D205" s="451" t="s">
        <v>805</v>
      </c>
      <c r="E205" s="658"/>
      <c r="F205" s="658">
        <v>60</v>
      </c>
      <c r="H205" s="726" t="s">
        <v>51</v>
      </c>
      <c r="I205" s="726"/>
      <c r="J205" s="725" t="s">
        <v>816</v>
      </c>
      <c r="K205" s="592" t="s">
        <v>829</v>
      </c>
      <c r="L205" s="726"/>
      <c r="M205" s="726">
        <v>60</v>
      </c>
    </row>
    <row r="206" spans="1:13" s="443" customFormat="1">
      <c r="A206" s="658" t="s">
        <v>52</v>
      </c>
      <c r="B206" s="658" t="s">
        <v>532</v>
      </c>
      <c r="C206" s="614" t="s">
        <v>566</v>
      </c>
      <c r="D206" s="614"/>
      <c r="E206" s="659">
        <v>25</v>
      </c>
      <c r="F206" s="658">
        <v>0</v>
      </c>
      <c r="H206" s="723" t="s">
        <v>52</v>
      </c>
      <c r="I206" s="726" t="s">
        <v>532</v>
      </c>
      <c r="J206" s="725" t="s">
        <v>577</v>
      </c>
      <c r="K206" s="725"/>
      <c r="L206" s="726"/>
      <c r="M206" s="726">
        <v>2</v>
      </c>
    </row>
    <row r="207" spans="1:13" s="443" customFormat="1" ht="38.25">
      <c r="A207" s="658" t="s">
        <v>77</v>
      </c>
      <c r="B207" s="658" t="s">
        <v>532</v>
      </c>
      <c r="C207" s="614" t="s">
        <v>630</v>
      </c>
      <c r="D207" s="614"/>
      <c r="E207" s="659">
        <v>15</v>
      </c>
      <c r="F207" s="658">
        <v>0</v>
      </c>
      <c r="H207" s="726" t="s">
        <v>77</v>
      </c>
      <c r="I207" s="726" t="s">
        <v>532</v>
      </c>
      <c r="J207" s="725" t="s">
        <v>830</v>
      </c>
      <c r="K207" s="725"/>
      <c r="L207" s="726"/>
      <c r="M207" s="726">
        <v>10</v>
      </c>
    </row>
    <row r="208" spans="1:13" s="443" customFormat="1">
      <c r="A208" s="658" t="s">
        <v>122</v>
      </c>
      <c r="B208" s="658" t="s">
        <v>532</v>
      </c>
      <c r="C208" s="614" t="s">
        <v>569</v>
      </c>
      <c r="D208" s="614"/>
      <c r="E208" s="659">
        <v>15</v>
      </c>
      <c r="F208" s="658">
        <v>0</v>
      </c>
      <c r="H208" s="726" t="s">
        <v>122</v>
      </c>
      <c r="I208" s="726" t="s">
        <v>532</v>
      </c>
      <c r="J208" s="725" t="s">
        <v>774</v>
      </c>
      <c r="K208" s="725"/>
      <c r="L208" s="726"/>
      <c r="M208" s="726">
        <v>1</v>
      </c>
    </row>
    <row r="209" spans="1:13" s="443" customFormat="1">
      <c r="A209" s="658" t="s">
        <v>172</v>
      </c>
      <c r="B209" s="658" t="s">
        <v>532</v>
      </c>
      <c r="C209" s="614" t="s">
        <v>721</v>
      </c>
      <c r="D209" s="614"/>
      <c r="E209" s="659">
        <v>20</v>
      </c>
      <c r="F209" s="658">
        <v>0</v>
      </c>
      <c r="H209" s="723" t="s">
        <v>172</v>
      </c>
      <c r="I209" s="726" t="s">
        <v>532</v>
      </c>
      <c r="J209" s="725" t="s">
        <v>566</v>
      </c>
      <c r="K209" s="725"/>
      <c r="L209" s="726">
        <v>10</v>
      </c>
      <c r="M209" s="726">
        <v>0</v>
      </c>
    </row>
    <row r="210" spans="1:13" s="443" customFormat="1" ht="25.5">
      <c r="A210" s="658" t="s">
        <v>173</v>
      </c>
      <c r="B210" s="658"/>
      <c r="C210" s="614" t="s">
        <v>605</v>
      </c>
      <c r="D210" s="614"/>
      <c r="E210" s="659">
        <v>0</v>
      </c>
      <c r="F210" s="658">
        <v>0</v>
      </c>
      <c r="H210" s="726" t="s">
        <v>173</v>
      </c>
      <c r="I210" s="726" t="s">
        <v>532</v>
      </c>
      <c r="J210" s="725" t="s">
        <v>630</v>
      </c>
      <c r="K210" s="725"/>
      <c r="L210" s="726">
        <v>15</v>
      </c>
      <c r="M210" s="726">
        <v>0</v>
      </c>
    </row>
    <row r="211" spans="1:13" s="443" customFormat="1" ht="25.5">
      <c r="A211" s="658" t="s">
        <v>174</v>
      </c>
      <c r="B211" s="658" t="s">
        <v>532</v>
      </c>
      <c r="C211" s="614" t="s">
        <v>634</v>
      </c>
      <c r="D211" s="614"/>
      <c r="E211" s="659">
        <v>0</v>
      </c>
      <c r="F211" s="658">
        <v>20</v>
      </c>
      <c r="H211" s="726" t="s">
        <v>174</v>
      </c>
      <c r="I211" s="726" t="s">
        <v>532</v>
      </c>
      <c r="J211" s="725" t="s">
        <v>588</v>
      </c>
      <c r="K211" s="725" t="s">
        <v>831</v>
      </c>
      <c r="L211" s="726">
        <v>1</v>
      </c>
      <c r="M211" s="726">
        <v>0</v>
      </c>
    </row>
    <row r="212" spans="1:13" s="443" customFormat="1">
      <c r="A212" s="658" t="s">
        <v>551</v>
      </c>
      <c r="B212" s="658" t="s">
        <v>532</v>
      </c>
      <c r="C212" s="619" t="s">
        <v>570</v>
      </c>
      <c r="D212" s="614"/>
      <c r="E212" s="659">
        <v>0</v>
      </c>
      <c r="F212" s="658">
        <v>30</v>
      </c>
      <c r="H212" s="723" t="s">
        <v>551</v>
      </c>
      <c r="I212" s="726" t="s">
        <v>532</v>
      </c>
      <c r="J212" s="725" t="s">
        <v>721</v>
      </c>
      <c r="K212" s="725"/>
      <c r="L212" s="726">
        <v>0</v>
      </c>
      <c r="M212" s="726">
        <v>0</v>
      </c>
    </row>
    <row r="213" spans="1:13" s="443" customFormat="1">
      <c r="A213" s="658" t="s">
        <v>553</v>
      </c>
      <c r="B213" s="658" t="s">
        <v>532</v>
      </c>
      <c r="C213" s="614" t="s">
        <v>571</v>
      </c>
      <c r="D213" s="614"/>
      <c r="E213" s="659">
        <v>5</v>
      </c>
      <c r="F213" s="658">
        <v>0</v>
      </c>
      <c r="H213" s="726" t="s">
        <v>553</v>
      </c>
      <c r="I213" s="726"/>
      <c r="J213" s="725" t="s">
        <v>605</v>
      </c>
      <c r="K213" s="725"/>
      <c r="L213" s="726">
        <v>0</v>
      </c>
      <c r="M213" s="726">
        <v>0</v>
      </c>
    </row>
    <row r="214" spans="1:13" s="443" customFormat="1">
      <c r="A214" s="658" t="s">
        <v>556</v>
      </c>
      <c r="B214" s="658" t="s">
        <v>532</v>
      </c>
      <c r="C214" s="614" t="s">
        <v>572</v>
      </c>
      <c r="D214" s="614"/>
      <c r="E214" s="659">
        <v>5</v>
      </c>
      <c r="F214" s="658">
        <v>0</v>
      </c>
      <c r="H214" s="726" t="s">
        <v>556</v>
      </c>
      <c r="I214" s="726" t="s">
        <v>532</v>
      </c>
      <c r="J214" s="725" t="s">
        <v>634</v>
      </c>
      <c r="K214" s="725"/>
      <c r="L214" s="726">
        <v>0</v>
      </c>
      <c r="M214" s="726">
        <v>1</v>
      </c>
    </row>
    <row r="215" spans="1:13" s="443" customFormat="1" ht="36">
      <c r="A215" s="658" t="s">
        <v>582</v>
      </c>
      <c r="B215" s="658" t="s">
        <v>532</v>
      </c>
      <c r="C215" s="614" t="s">
        <v>817</v>
      </c>
      <c r="D215" s="614" t="s">
        <v>818</v>
      </c>
      <c r="E215" s="659">
        <v>40</v>
      </c>
      <c r="F215" s="658"/>
      <c r="H215" s="723" t="s">
        <v>582</v>
      </c>
      <c r="I215" s="726"/>
      <c r="J215" s="725" t="s">
        <v>832</v>
      </c>
      <c r="K215" s="725"/>
      <c r="L215" s="726">
        <v>0</v>
      </c>
      <c r="M215" s="726">
        <v>30</v>
      </c>
    </row>
    <row r="216" spans="1:13" s="443" customFormat="1">
      <c r="A216" s="658" t="s">
        <v>583</v>
      </c>
      <c r="B216" s="658" t="s">
        <v>532</v>
      </c>
      <c r="C216" s="614" t="s">
        <v>819</v>
      </c>
      <c r="D216" s="614" t="s">
        <v>820</v>
      </c>
      <c r="E216" s="658"/>
      <c r="F216" s="658">
        <v>10</v>
      </c>
      <c r="H216" s="726" t="s">
        <v>583</v>
      </c>
      <c r="I216" s="726" t="s">
        <v>532</v>
      </c>
      <c r="J216" s="725" t="s">
        <v>778</v>
      </c>
      <c r="K216" s="725"/>
      <c r="L216" s="726">
        <v>0</v>
      </c>
      <c r="M216" s="726">
        <v>3</v>
      </c>
    </row>
    <row r="217" spans="1:13" s="443" customFormat="1" ht="36">
      <c r="A217" s="658" t="s">
        <v>585</v>
      </c>
      <c r="B217" s="658" t="s">
        <v>532</v>
      </c>
      <c r="C217" s="614" t="s">
        <v>821</v>
      </c>
      <c r="D217" s="614" t="s">
        <v>822</v>
      </c>
      <c r="E217" s="658">
        <v>60</v>
      </c>
      <c r="F217" s="658"/>
      <c r="H217" s="726" t="s">
        <v>585</v>
      </c>
      <c r="I217" s="726" t="s">
        <v>532</v>
      </c>
      <c r="J217" s="725" t="s">
        <v>571</v>
      </c>
      <c r="K217" s="725" t="s">
        <v>833</v>
      </c>
      <c r="L217" s="726">
        <v>1</v>
      </c>
      <c r="M217" s="726">
        <v>0</v>
      </c>
    </row>
    <row r="218" spans="1:13" s="443" customFormat="1">
      <c r="A218" s="658" t="s">
        <v>587</v>
      </c>
      <c r="B218" s="658" t="s">
        <v>532</v>
      </c>
      <c r="C218" s="614" t="s">
        <v>823</v>
      </c>
      <c r="D218" s="614" t="s">
        <v>824</v>
      </c>
      <c r="E218" s="658">
        <v>25</v>
      </c>
      <c r="F218" s="658"/>
      <c r="H218" s="723" t="s">
        <v>587</v>
      </c>
      <c r="I218" s="726" t="s">
        <v>532</v>
      </c>
      <c r="J218" s="725" t="s">
        <v>593</v>
      </c>
      <c r="K218" s="725" t="s">
        <v>834</v>
      </c>
      <c r="L218" s="726">
        <v>1</v>
      </c>
      <c r="M218" s="726">
        <v>0</v>
      </c>
    </row>
    <row r="219" spans="1:13" s="443" customFormat="1" ht="51">
      <c r="A219" s="658" t="s">
        <v>589</v>
      </c>
      <c r="B219" s="658" t="s">
        <v>532</v>
      </c>
      <c r="C219" s="614" t="s">
        <v>825</v>
      </c>
      <c r="D219" s="614" t="s">
        <v>826</v>
      </c>
      <c r="E219" s="658">
        <v>30</v>
      </c>
      <c r="F219" s="658"/>
      <c r="H219" s="726" t="s">
        <v>589</v>
      </c>
      <c r="I219" s="726" t="s">
        <v>532</v>
      </c>
      <c r="J219" s="725" t="s">
        <v>817</v>
      </c>
      <c r="K219" s="725" t="s">
        <v>835</v>
      </c>
      <c r="L219" s="726">
        <v>5</v>
      </c>
      <c r="M219" s="726"/>
    </row>
    <row r="220" spans="1:13" s="443" customFormat="1" ht="25.5">
      <c r="A220" s="658" t="s">
        <v>591</v>
      </c>
      <c r="B220" s="658" t="s">
        <v>532</v>
      </c>
      <c r="C220" s="614" t="s">
        <v>827</v>
      </c>
      <c r="D220" s="614" t="s">
        <v>828</v>
      </c>
      <c r="E220" s="658"/>
      <c r="F220" s="658">
        <v>20</v>
      </c>
      <c r="H220" s="726" t="s">
        <v>591</v>
      </c>
      <c r="I220" s="726" t="s">
        <v>532</v>
      </c>
      <c r="J220" s="725" t="s">
        <v>836</v>
      </c>
      <c r="K220" s="725" t="s">
        <v>837</v>
      </c>
      <c r="L220" s="726">
        <v>1</v>
      </c>
      <c r="M220" s="726"/>
    </row>
    <row r="221" spans="1:13" s="443" customFormat="1" ht="25.5">
      <c r="A221" s="625"/>
      <c r="B221" s="625"/>
      <c r="C221" s="626" t="s">
        <v>478</v>
      </c>
      <c r="D221" s="667"/>
      <c r="E221" s="625">
        <f>SUMIF($B203:$B220,"x",E203:E220)</f>
        <v>240</v>
      </c>
      <c r="F221" s="625">
        <f>SUMIF($B203:$B220,"x",F203:F220)</f>
        <v>145</v>
      </c>
      <c r="H221" s="723" t="s">
        <v>592</v>
      </c>
      <c r="I221" s="726" t="s">
        <v>532</v>
      </c>
      <c r="J221" s="725" t="s">
        <v>838</v>
      </c>
      <c r="K221" s="725"/>
      <c r="L221" s="726">
        <v>1</v>
      </c>
      <c r="M221" s="726"/>
    </row>
    <row r="222" spans="1:13" s="443" customFormat="1" ht="38.25">
      <c r="A222" s="627"/>
      <c r="B222" s="627"/>
      <c r="C222" s="627"/>
      <c r="D222" s="603" t="s">
        <v>558</v>
      </c>
      <c r="E222" s="604">
        <f>E221*$D$8</f>
        <v>104.7104761904762</v>
      </c>
      <c r="F222" s="604">
        <f>F221*$D$12</f>
        <v>57.433953373015875</v>
      </c>
      <c r="H222" s="726" t="s">
        <v>643</v>
      </c>
      <c r="I222" s="726" t="s">
        <v>532</v>
      </c>
      <c r="J222" s="725" t="s">
        <v>839</v>
      </c>
      <c r="K222" s="725" t="s">
        <v>840</v>
      </c>
      <c r="L222" s="726">
        <v>5</v>
      </c>
      <c r="M222" s="726"/>
    </row>
    <row r="223" spans="1:13" s="443" customFormat="1" ht="51">
      <c r="A223" s="627"/>
      <c r="B223" s="627"/>
      <c r="C223" s="627"/>
      <c r="D223" s="606" t="s">
        <v>435</v>
      </c>
      <c r="E223" s="607">
        <f>SUM(E222:F222)</f>
        <v>162.14442956349208</v>
      </c>
      <c r="F223" s="604"/>
      <c r="H223" s="726" t="s">
        <v>645</v>
      </c>
      <c r="I223" s="726" t="s">
        <v>532</v>
      </c>
      <c r="J223" s="725" t="s">
        <v>823</v>
      </c>
      <c r="K223" s="725" t="s">
        <v>841</v>
      </c>
      <c r="L223" s="726">
        <v>10</v>
      </c>
      <c r="M223" s="726"/>
    </row>
    <row r="224" spans="1:13" s="443" customFormat="1">
      <c r="H224" s="723" t="s">
        <v>648</v>
      </c>
      <c r="I224" s="726"/>
      <c r="J224" s="725" t="s">
        <v>842</v>
      </c>
      <c r="K224" s="725"/>
      <c r="L224" s="726"/>
      <c r="M224" s="726"/>
    </row>
    <row r="225" spans="8:13" s="443" customFormat="1" ht="38.25">
      <c r="H225" s="726" t="s">
        <v>697</v>
      </c>
      <c r="I225" s="726" t="s">
        <v>532</v>
      </c>
      <c r="J225" s="725" t="s">
        <v>825</v>
      </c>
      <c r="K225" s="725" t="s">
        <v>843</v>
      </c>
      <c r="L225" s="726">
        <v>5</v>
      </c>
      <c r="M225" s="726"/>
    </row>
    <row r="226" spans="8:13" s="443" customFormat="1" ht="25.5">
      <c r="H226" s="726" t="s">
        <v>699</v>
      </c>
      <c r="I226" s="735" t="s">
        <v>532</v>
      </c>
      <c r="J226" s="736" t="s">
        <v>844</v>
      </c>
      <c r="K226" s="736"/>
      <c r="L226" s="735"/>
      <c r="M226" s="735">
        <v>2</v>
      </c>
    </row>
    <row r="227" spans="8:13" s="443" customFormat="1" ht="12">
      <c r="H227" s="625"/>
      <c r="I227" s="625"/>
      <c r="J227" s="626" t="s">
        <v>478</v>
      </c>
      <c r="K227" s="667"/>
      <c r="L227" s="625">
        <f>SUMIF($I203:$I226,"x",L203:L226)</f>
        <v>55</v>
      </c>
      <c r="M227" s="625">
        <f>SUMIF($I203:$I226,"x",M203:M226)</f>
        <v>24</v>
      </c>
    </row>
    <row r="228" spans="8:13" s="443" customFormat="1" ht="12">
      <c r="H228" s="627"/>
      <c r="I228" s="627"/>
      <c r="J228" s="627"/>
      <c r="K228" s="603" t="s">
        <v>558</v>
      </c>
      <c r="L228" s="604">
        <f>L227*$D$8</f>
        <v>23.996150793650795</v>
      </c>
      <c r="M228" s="604">
        <f>M227*$D$12</f>
        <v>9.5063095238095237</v>
      </c>
    </row>
    <row r="229" spans="8:13" s="443" customFormat="1" ht="12">
      <c r="H229" s="627"/>
      <c r="I229" s="627"/>
      <c r="J229" s="627"/>
      <c r="K229" s="606" t="s">
        <v>435</v>
      </c>
      <c r="L229" s="607">
        <f>SUM(L228:M228)</f>
        <v>33.502460317460319</v>
      </c>
      <c r="M229" s="604"/>
    </row>
    <row r="230" spans="8:13" s="443" customFormat="1" ht="12">
      <c r="H230" s="627"/>
      <c r="I230" s="627"/>
      <c r="J230" s="627"/>
      <c r="K230" s="609" t="s">
        <v>559</v>
      </c>
      <c r="L230" s="610">
        <f>E223-L229</f>
        <v>128.64196924603175</v>
      </c>
      <c r="M230" s="604"/>
    </row>
  </sheetData>
  <customSheetViews>
    <customSheetView guid="{7B1D7D8E-D21F-4F41-9124-97AF4D7AC4F1}" scale="80" showPageBreaks="1" fitToPage="1" view="pageBreakPreview">
      <rowBreaks count="6" manualBreakCount="6">
        <brk id="34" max="16383" man="1"/>
        <brk id="62" max="16383" man="1"/>
        <brk id="93" max="16383" man="1"/>
        <brk id="123" max="16383" man="1"/>
        <brk id="163" max="16383" man="1"/>
        <brk id="198" max="16383" man="1"/>
      </rowBreaks>
      <pageMargins left="0.7" right="0.7" top="0.75" bottom="0.75" header="0.3" footer="0.3"/>
      <pageSetup paperSize="9" scale="59" fitToHeight="0" orientation="landscape" r:id="rId1"/>
      <headerFooter>
        <oddFooter xml:space="preserve">&amp;CStrona &amp;P z &amp;N&amp;R19 Obliczenia pomocnicze do AKK  </oddFooter>
      </headerFooter>
    </customSheetView>
    <customSheetView guid="{11719C98-23F7-41BD-A4E2-6BEADD115585}" scale="80" showPageBreaks="1" fitToPage="1" view="pageBreakPreview">
      <selection activeCell="A2" sqref="A2"/>
      <rowBreaks count="6" manualBreakCount="6">
        <brk id="34" max="16383" man="1"/>
        <brk id="62" max="16383" man="1"/>
        <brk id="93" max="16383" man="1"/>
        <brk id="123" max="16383" man="1"/>
        <brk id="163" max="16383" man="1"/>
        <brk id="198" max="16383" man="1"/>
      </rowBreaks>
      <pageMargins left="0.7" right="0.7" top="0.75" bottom="0.75" header="0.3" footer="0.3"/>
      <pageSetup paperSize="9" scale="59" fitToHeight="0" orientation="landscape" r:id="rId2"/>
      <headerFooter>
        <oddFooter xml:space="preserve">&amp;CStrona &amp;P z &amp;N&amp;R19 Obliczenia pomocnicze do AKK  </oddFooter>
      </headerFooter>
    </customSheetView>
  </customSheetViews>
  <pageMargins left="0.7" right="0.7" top="0.75" bottom="0.75" header="0.3" footer="0.3"/>
  <pageSetup paperSize="9" scale="59" fitToHeight="0" orientation="landscape" r:id="rId3"/>
  <headerFooter>
    <oddFooter xml:space="preserve">&amp;CStrona &amp;P z &amp;N&amp;R19 Obliczenia pomocnicze do AKK  </oddFooter>
  </headerFooter>
  <rowBreaks count="6" manualBreakCount="6">
    <brk id="34" max="16383" man="1"/>
    <brk id="62" max="16383" man="1"/>
    <brk id="93" max="16383" man="1"/>
    <brk id="123" max="16383" man="1"/>
    <brk id="163" max="16383" man="1"/>
    <brk id="198" max="16383" man="1"/>
  </rowBreak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6"/>
  <sheetViews>
    <sheetView view="pageBreakPreview" zoomScale="70" zoomScaleNormal="100" zoomScaleSheetLayoutView="70" workbookViewId="0"/>
  </sheetViews>
  <sheetFormatPr defaultRowHeight="12.75"/>
  <cols>
    <col min="1" max="1" width="4.28515625" customWidth="1"/>
    <col min="2" max="2" width="47.28515625" customWidth="1"/>
    <col min="3" max="4" width="15.5703125" customWidth="1"/>
    <col min="5" max="5" width="15.85546875" customWidth="1"/>
    <col min="6" max="16" width="15.5703125" customWidth="1"/>
    <col min="17" max="17" width="12.7109375" bestFit="1" customWidth="1"/>
    <col min="18" max="18" width="12.5703125" style="70" bestFit="1" customWidth="1"/>
    <col min="19" max="16384" width="9.140625" style="70"/>
  </cols>
  <sheetData>
    <row r="1" spans="1:57" s="48" customFormat="1">
      <c r="A1" s="25" t="s">
        <v>163</v>
      </c>
      <c r="B1" s="25"/>
      <c r="C1" s="25"/>
      <c r="D1" s="25"/>
      <c r="E1" s="25"/>
      <c r="F1" s="25"/>
      <c r="K1" s="28"/>
      <c r="L1" s="28"/>
      <c r="M1" s="28"/>
      <c r="N1" s="28"/>
      <c r="O1" s="28"/>
      <c r="P1" s="28"/>
      <c r="Q1" s="28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</row>
    <row r="2" spans="1:57" s="66" customFormat="1">
      <c r="A2" s="75"/>
      <c r="B2" s="8"/>
      <c r="C2" s="29"/>
      <c r="D2" s="779" t="s">
        <v>381</v>
      </c>
      <c r="E2" s="780"/>
      <c r="F2" s="780"/>
      <c r="G2" s="780"/>
      <c r="H2" s="780"/>
      <c r="I2" s="780"/>
      <c r="J2" s="781"/>
      <c r="K2" s="29"/>
      <c r="L2" s="29"/>
      <c r="M2" s="29"/>
      <c r="N2" s="29"/>
      <c r="O2" s="29"/>
      <c r="P2" s="29"/>
      <c r="Q2" s="29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1:57" s="76" customFormat="1">
      <c r="A3" s="26" t="s">
        <v>27</v>
      </c>
      <c r="B3" s="49" t="s">
        <v>28</v>
      </c>
      <c r="C3" s="30">
        <v>2016</v>
      </c>
      <c r="D3" s="30">
        <f>C3+1</f>
        <v>2017</v>
      </c>
      <c r="E3" s="367">
        <f t="shared" ref="E3:R3" si="0">D3+1</f>
        <v>2018</v>
      </c>
      <c r="F3" s="367">
        <f t="shared" si="0"/>
        <v>2019</v>
      </c>
      <c r="G3" s="367">
        <f t="shared" si="0"/>
        <v>2020</v>
      </c>
      <c r="H3" s="367">
        <f t="shared" si="0"/>
        <v>2021</v>
      </c>
      <c r="I3" s="367">
        <f t="shared" si="0"/>
        <v>2022</v>
      </c>
      <c r="J3" s="367">
        <f t="shared" si="0"/>
        <v>2023</v>
      </c>
      <c r="K3" s="367">
        <f t="shared" si="0"/>
        <v>2024</v>
      </c>
      <c r="L3" s="367">
        <f t="shared" si="0"/>
        <v>2025</v>
      </c>
      <c r="M3" s="367">
        <f t="shared" si="0"/>
        <v>2026</v>
      </c>
      <c r="N3" s="367">
        <f t="shared" si="0"/>
        <v>2027</v>
      </c>
      <c r="O3" s="367">
        <f t="shared" si="0"/>
        <v>2028</v>
      </c>
      <c r="P3" s="367">
        <f t="shared" si="0"/>
        <v>2029</v>
      </c>
      <c r="Q3" s="367">
        <f t="shared" si="0"/>
        <v>2030</v>
      </c>
      <c r="R3" s="367">
        <f t="shared" si="0"/>
        <v>2031</v>
      </c>
    </row>
    <row r="4" spans="1:57" s="66" customFormat="1">
      <c r="A4" s="171" t="s">
        <v>31</v>
      </c>
      <c r="B4" s="691" t="s">
        <v>32</v>
      </c>
      <c r="C4" s="721">
        <f>C5+C9</f>
        <v>0</v>
      </c>
      <c r="D4" s="721">
        <f t="shared" ref="D4:Q4" si="1">D5+D9</f>
        <v>424719</v>
      </c>
      <c r="E4" s="721">
        <f t="shared" si="1"/>
        <v>0</v>
      </c>
      <c r="F4" s="721">
        <f t="shared" si="1"/>
        <v>0</v>
      </c>
      <c r="G4" s="721">
        <f t="shared" si="1"/>
        <v>0</v>
      </c>
      <c r="H4" s="35">
        <f t="shared" si="1"/>
        <v>0</v>
      </c>
      <c r="I4" s="35">
        <f t="shared" si="1"/>
        <v>0</v>
      </c>
      <c r="J4" s="35">
        <f t="shared" si="1"/>
        <v>0</v>
      </c>
      <c r="K4" s="35">
        <f t="shared" si="1"/>
        <v>0</v>
      </c>
      <c r="L4" s="35">
        <f t="shared" si="1"/>
        <v>0</v>
      </c>
      <c r="M4" s="35">
        <f t="shared" si="1"/>
        <v>0</v>
      </c>
      <c r="N4" s="35">
        <f t="shared" si="1"/>
        <v>0</v>
      </c>
      <c r="O4" s="35">
        <f t="shared" si="1"/>
        <v>0</v>
      </c>
      <c r="P4" s="35">
        <f t="shared" si="1"/>
        <v>0</v>
      </c>
      <c r="Q4" s="35">
        <f t="shared" si="1"/>
        <v>0</v>
      </c>
      <c r="R4" s="349">
        <f t="shared" ref="R4" si="2">R5+R9</f>
        <v>0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</row>
    <row r="5" spans="1:57" s="169" customFormat="1" ht="25.5">
      <c r="A5" s="172" t="s">
        <v>33</v>
      </c>
      <c r="B5" s="166" t="s">
        <v>94</v>
      </c>
      <c r="C5" s="167">
        <f>C6</f>
        <v>0</v>
      </c>
      <c r="D5" s="167">
        <f t="shared" ref="D5:R5" si="3">D6</f>
        <v>0</v>
      </c>
      <c r="E5" s="167">
        <f t="shared" si="3"/>
        <v>0</v>
      </c>
      <c r="F5" s="167">
        <f t="shared" si="3"/>
        <v>0</v>
      </c>
      <c r="G5" s="167">
        <f t="shared" si="3"/>
        <v>0</v>
      </c>
      <c r="H5" s="167">
        <f t="shared" si="3"/>
        <v>0</v>
      </c>
      <c r="I5" s="167">
        <f t="shared" si="3"/>
        <v>0</v>
      </c>
      <c r="J5" s="167">
        <f t="shared" si="3"/>
        <v>0</v>
      </c>
      <c r="K5" s="167">
        <f t="shared" si="3"/>
        <v>0</v>
      </c>
      <c r="L5" s="167">
        <f t="shared" si="3"/>
        <v>0</v>
      </c>
      <c r="M5" s="167">
        <f t="shared" si="3"/>
        <v>0</v>
      </c>
      <c r="N5" s="167">
        <f t="shared" si="3"/>
        <v>0</v>
      </c>
      <c r="O5" s="167">
        <f t="shared" si="3"/>
        <v>0</v>
      </c>
      <c r="P5" s="167">
        <f t="shared" si="3"/>
        <v>0</v>
      </c>
      <c r="Q5" s="167">
        <f t="shared" si="3"/>
        <v>0</v>
      </c>
      <c r="R5" s="167">
        <f t="shared" si="3"/>
        <v>0</v>
      </c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</row>
    <row r="6" spans="1:57" s="79" customFormat="1">
      <c r="A6" s="173" t="s">
        <v>34</v>
      </c>
      <c r="B6" s="722" t="s">
        <v>90</v>
      </c>
      <c r="C6" s="693">
        <f>C8+C7</f>
        <v>0</v>
      </c>
      <c r="D6" s="693">
        <f t="shared" ref="D6:Q6" si="4">SUM(D7:D8)</f>
        <v>0</v>
      </c>
      <c r="E6" s="693">
        <f t="shared" si="4"/>
        <v>0</v>
      </c>
      <c r="F6" s="693">
        <f t="shared" si="4"/>
        <v>0</v>
      </c>
      <c r="G6" s="693">
        <f t="shared" si="4"/>
        <v>0</v>
      </c>
      <c r="H6" s="170">
        <f t="shared" si="4"/>
        <v>0</v>
      </c>
      <c r="I6" s="170">
        <f t="shared" si="4"/>
        <v>0</v>
      </c>
      <c r="J6" s="170">
        <f t="shared" si="4"/>
        <v>0</v>
      </c>
      <c r="K6" s="170">
        <f t="shared" si="4"/>
        <v>0</v>
      </c>
      <c r="L6" s="170">
        <f t="shared" si="4"/>
        <v>0</v>
      </c>
      <c r="M6" s="170">
        <f t="shared" si="4"/>
        <v>0</v>
      </c>
      <c r="N6" s="170">
        <f t="shared" si="4"/>
        <v>0</v>
      </c>
      <c r="O6" s="170">
        <f t="shared" si="4"/>
        <v>0</v>
      </c>
      <c r="P6" s="170">
        <f t="shared" si="4"/>
        <v>0</v>
      </c>
      <c r="Q6" s="170">
        <f t="shared" si="4"/>
        <v>0</v>
      </c>
      <c r="R6" s="170">
        <f t="shared" ref="R6" si="5">SUM(R7:R8)</f>
        <v>0</v>
      </c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</row>
    <row r="7" spans="1:57" s="79" customFormat="1">
      <c r="A7" s="173"/>
      <c r="B7" s="681" t="s">
        <v>36</v>
      </c>
      <c r="C7" s="693"/>
      <c r="D7" s="693"/>
      <c r="E7" s="693"/>
      <c r="F7" s="693"/>
      <c r="G7" s="693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</row>
    <row r="8" spans="1:57" s="79" customFormat="1">
      <c r="A8" s="173"/>
      <c r="B8" s="520" t="s">
        <v>153</v>
      </c>
      <c r="C8" s="693"/>
      <c r="D8" s="693"/>
      <c r="E8" s="693"/>
      <c r="F8" s="693"/>
      <c r="G8" s="693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</row>
    <row r="9" spans="1:57" s="97" customFormat="1" ht="25.5" customHeight="1">
      <c r="A9" s="174" t="s">
        <v>37</v>
      </c>
      <c r="B9" s="94" t="s">
        <v>95</v>
      </c>
      <c r="C9" s="95">
        <f t="shared" ref="C9:Q9" si="6">C10+C13</f>
        <v>0</v>
      </c>
      <c r="D9" s="95">
        <f t="shared" si="6"/>
        <v>424719</v>
      </c>
      <c r="E9" s="95">
        <f t="shared" si="6"/>
        <v>0</v>
      </c>
      <c r="F9" s="95">
        <f t="shared" si="6"/>
        <v>0</v>
      </c>
      <c r="G9" s="95">
        <f t="shared" si="6"/>
        <v>0</v>
      </c>
      <c r="H9" s="95">
        <f t="shared" si="6"/>
        <v>0</v>
      </c>
      <c r="I9" s="95">
        <f t="shared" si="6"/>
        <v>0</v>
      </c>
      <c r="J9" s="95">
        <f t="shared" si="6"/>
        <v>0</v>
      </c>
      <c r="K9" s="95">
        <f t="shared" si="6"/>
        <v>0</v>
      </c>
      <c r="L9" s="95">
        <f t="shared" si="6"/>
        <v>0</v>
      </c>
      <c r="M9" s="95">
        <f t="shared" si="6"/>
        <v>0</v>
      </c>
      <c r="N9" s="95">
        <f t="shared" si="6"/>
        <v>0</v>
      </c>
      <c r="O9" s="95">
        <f t="shared" si="6"/>
        <v>0</v>
      </c>
      <c r="P9" s="95">
        <f t="shared" si="6"/>
        <v>0</v>
      </c>
      <c r="Q9" s="95">
        <f t="shared" si="6"/>
        <v>0</v>
      </c>
      <c r="R9" s="95">
        <f t="shared" ref="R9" si="7">R10+R13</f>
        <v>0</v>
      </c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</row>
    <row r="10" spans="1:57" s="66" customFormat="1">
      <c r="A10" s="175" t="s">
        <v>34</v>
      </c>
      <c r="B10" s="690" t="s">
        <v>89</v>
      </c>
      <c r="C10" s="521">
        <f t="shared" ref="C10:Q10" si="8">SUM(C11:C12)</f>
        <v>0</v>
      </c>
      <c r="D10" s="521">
        <f t="shared" si="8"/>
        <v>424719</v>
      </c>
      <c r="E10" s="521">
        <f t="shared" si="8"/>
        <v>0</v>
      </c>
      <c r="F10" s="521">
        <f t="shared" si="8"/>
        <v>0</v>
      </c>
      <c r="G10" s="521">
        <f t="shared" si="8"/>
        <v>0</v>
      </c>
      <c r="H10" s="37">
        <f t="shared" si="8"/>
        <v>0</v>
      </c>
      <c r="I10" s="37">
        <f t="shared" si="8"/>
        <v>0</v>
      </c>
      <c r="J10" s="37">
        <f t="shared" si="8"/>
        <v>0</v>
      </c>
      <c r="K10" s="37">
        <f t="shared" si="8"/>
        <v>0</v>
      </c>
      <c r="L10" s="37">
        <f t="shared" si="8"/>
        <v>0</v>
      </c>
      <c r="M10" s="37">
        <f t="shared" si="8"/>
        <v>0</v>
      </c>
      <c r="N10" s="37">
        <f t="shared" si="8"/>
        <v>0</v>
      </c>
      <c r="O10" s="37">
        <f t="shared" si="8"/>
        <v>0</v>
      </c>
      <c r="P10" s="37">
        <f t="shared" si="8"/>
        <v>0</v>
      </c>
      <c r="Q10" s="37">
        <f t="shared" si="8"/>
        <v>0</v>
      </c>
      <c r="R10" s="350">
        <f t="shared" ref="R10" si="9">SUM(R11:R12)</f>
        <v>0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</row>
    <row r="11" spans="1:57" s="66" customFormat="1">
      <c r="A11" s="175"/>
      <c r="B11" s="679" t="s">
        <v>36</v>
      </c>
      <c r="C11" s="521"/>
      <c r="D11" s="521">
        <f>'11'!D30/1.23</f>
        <v>345300</v>
      </c>
      <c r="E11" s="521">
        <f>'11'!E30/1.23</f>
        <v>0</v>
      </c>
      <c r="F11" s="521"/>
      <c r="G11" s="521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50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</row>
    <row r="12" spans="1:57" s="66" customFormat="1" ht="38.25">
      <c r="A12" s="175"/>
      <c r="B12" s="520" t="s">
        <v>96</v>
      </c>
      <c r="C12" s="521"/>
      <c r="D12" s="521">
        <f>D11*0.23</f>
        <v>79419</v>
      </c>
      <c r="E12" s="521"/>
      <c r="F12" s="521"/>
      <c r="G12" s="521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50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</row>
    <row r="13" spans="1:57" s="66" customFormat="1">
      <c r="A13" s="175" t="s">
        <v>35</v>
      </c>
      <c r="B13" s="690" t="s">
        <v>90</v>
      </c>
      <c r="C13" s="521">
        <f>SUM(C14:C16)</f>
        <v>0</v>
      </c>
      <c r="D13" s="521">
        <f t="shared" ref="D13:Q13" si="10">SUM(D14:D16)</f>
        <v>0</v>
      </c>
      <c r="E13" s="521">
        <f t="shared" si="10"/>
        <v>0</v>
      </c>
      <c r="F13" s="521">
        <f t="shared" si="10"/>
        <v>0</v>
      </c>
      <c r="G13" s="521">
        <f t="shared" si="10"/>
        <v>0</v>
      </c>
      <c r="H13" s="37">
        <f t="shared" si="10"/>
        <v>0</v>
      </c>
      <c r="I13" s="37">
        <f t="shared" si="10"/>
        <v>0</v>
      </c>
      <c r="J13" s="37">
        <f t="shared" si="10"/>
        <v>0</v>
      </c>
      <c r="K13" s="37">
        <f t="shared" si="10"/>
        <v>0</v>
      </c>
      <c r="L13" s="37">
        <f t="shared" si="10"/>
        <v>0</v>
      </c>
      <c r="M13" s="37">
        <f t="shared" si="10"/>
        <v>0</v>
      </c>
      <c r="N13" s="37">
        <f t="shared" si="10"/>
        <v>0</v>
      </c>
      <c r="O13" s="37">
        <f t="shared" si="10"/>
        <v>0</v>
      </c>
      <c r="P13" s="37">
        <f t="shared" si="10"/>
        <v>0</v>
      </c>
      <c r="Q13" s="37">
        <f t="shared" si="10"/>
        <v>0</v>
      </c>
      <c r="R13" s="350">
        <f t="shared" ref="R13" si="11">SUM(R14:R16)</f>
        <v>0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</row>
    <row r="14" spans="1:57" s="66" customFormat="1">
      <c r="A14" s="175"/>
      <c r="B14" s="679" t="s">
        <v>36</v>
      </c>
      <c r="C14" s="521"/>
      <c r="D14" s="521"/>
      <c r="E14" s="521"/>
      <c r="F14" s="521"/>
      <c r="G14" s="521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0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</row>
    <row r="15" spans="1:57" s="66" customFormat="1" ht="25.5">
      <c r="A15" s="175"/>
      <c r="B15" s="522" t="s">
        <v>97</v>
      </c>
      <c r="C15" s="521"/>
      <c r="D15" s="521"/>
      <c r="E15" s="521"/>
      <c r="F15" s="521"/>
      <c r="G15" s="521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50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</row>
    <row r="16" spans="1:57" s="66" customFormat="1" ht="38.25">
      <c r="A16" s="175"/>
      <c r="B16" s="522" t="s">
        <v>98</v>
      </c>
      <c r="C16" s="521"/>
      <c r="D16" s="521"/>
      <c r="E16" s="521"/>
      <c r="F16" s="521"/>
      <c r="G16" s="521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50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</row>
    <row r="17" spans="1:57" s="97" customFormat="1" ht="25.5">
      <c r="A17" s="174" t="s">
        <v>51</v>
      </c>
      <c r="B17" s="94" t="s">
        <v>161</v>
      </c>
      <c r="C17" s="95">
        <f>SUM(C18:C20)</f>
        <v>0</v>
      </c>
      <c r="D17" s="95">
        <f t="shared" ref="D17:Q17" si="12">SUM(D18:D20)</f>
        <v>132532.5</v>
      </c>
      <c r="E17" s="95">
        <f t="shared" si="12"/>
        <v>1264440</v>
      </c>
      <c r="F17" s="95">
        <f t="shared" si="12"/>
        <v>0</v>
      </c>
      <c r="G17" s="95">
        <f t="shared" si="12"/>
        <v>0</v>
      </c>
      <c r="H17" s="95">
        <f t="shared" si="12"/>
        <v>0</v>
      </c>
      <c r="I17" s="95">
        <f t="shared" si="12"/>
        <v>0</v>
      </c>
      <c r="J17" s="95">
        <f t="shared" si="12"/>
        <v>0</v>
      </c>
      <c r="K17" s="95">
        <f t="shared" si="12"/>
        <v>0</v>
      </c>
      <c r="L17" s="95">
        <f t="shared" si="12"/>
        <v>0</v>
      </c>
      <c r="M17" s="95">
        <f t="shared" si="12"/>
        <v>0</v>
      </c>
      <c r="N17" s="95">
        <f t="shared" si="12"/>
        <v>0</v>
      </c>
      <c r="O17" s="95">
        <f t="shared" si="12"/>
        <v>0</v>
      </c>
      <c r="P17" s="95">
        <f t="shared" si="12"/>
        <v>0</v>
      </c>
      <c r="Q17" s="95">
        <f t="shared" si="12"/>
        <v>0</v>
      </c>
      <c r="R17" s="95">
        <f t="shared" ref="R17" si="13">SUM(R18:R20)</f>
        <v>0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</row>
    <row r="18" spans="1:57" s="66" customFormat="1">
      <c r="A18" s="175"/>
      <c r="B18" s="679" t="s">
        <v>100</v>
      </c>
      <c r="C18" s="521"/>
      <c r="D18" s="521">
        <f>'11'!D41/1.23</f>
        <v>107750</v>
      </c>
      <c r="E18" s="521">
        <f>'11'!E41/1.23</f>
        <v>1028000</v>
      </c>
      <c r="F18" s="521"/>
      <c r="G18" s="521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50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</row>
    <row r="19" spans="1:57" s="66" customFormat="1" ht="38.25">
      <c r="A19" s="175"/>
      <c r="B19" s="520" t="s">
        <v>96</v>
      </c>
      <c r="C19" s="521">
        <f>C18*0.23</f>
        <v>0</v>
      </c>
      <c r="D19" s="521">
        <f>D18*0.23</f>
        <v>24782.5</v>
      </c>
      <c r="E19" s="521">
        <f>E18*0.23</f>
        <v>236440</v>
      </c>
      <c r="F19" s="521"/>
      <c r="G19" s="521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50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</row>
    <row r="20" spans="1:57" s="66" customFormat="1" ht="38.25">
      <c r="A20" s="175"/>
      <c r="B20" s="522" t="s">
        <v>98</v>
      </c>
      <c r="C20" s="521"/>
      <c r="D20" s="521"/>
      <c r="E20" s="521"/>
      <c r="F20" s="521"/>
      <c r="G20" s="521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50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</row>
    <row r="21" spans="1:57" s="101" customFormat="1">
      <c r="A21" s="354"/>
      <c r="B21" s="98" t="s">
        <v>160</v>
      </c>
      <c r="C21" s="99">
        <f>C10+C18+C19</f>
        <v>0</v>
      </c>
      <c r="D21" s="99">
        <f t="shared" ref="D21:Q21" si="14">D10+D18+D19</f>
        <v>557251.5</v>
      </c>
      <c r="E21" s="99">
        <f t="shared" si="14"/>
        <v>1264440</v>
      </c>
      <c r="F21" s="99">
        <f t="shared" si="14"/>
        <v>0</v>
      </c>
      <c r="G21" s="99">
        <f t="shared" si="14"/>
        <v>0</v>
      </c>
      <c r="H21" s="99">
        <f t="shared" si="14"/>
        <v>0</v>
      </c>
      <c r="I21" s="99">
        <f t="shared" si="14"/>
        <v>0</v>
      </c>
      <c r="J21" s="99">
        <f t="shared" si="14"/>
        <v>0</v>
      </c>
      <c r="K21" s="99">
        <f t="shared" si="14"/>
        <v>0</v>
      </c>
      <c r="L21" s="99">
        <f t="shared" si="14"/>
        <v>0</v>
      </c>
      <c r="M21" s="99">
        <f t="shared" si="14"/>
        <v>0</v>
      </c>
      <c r="N21" s="99">
        <f t="shared" si="14"/>
        <v>0</v>
      </c>
      <c r="O21" s="99">
        <f t="shared" si="14"/>
        <v>0</v>
      </c>
      <c r="P21" s="99">
        <f t="shared" si="14"/>
        <v>0</v>
      </c>
      <c r="Q21" s="99">
        <f t="shared" si="14"/>
        <v>0</v>
      </c>
      <c r="R21" s="99">
        <f t="shared" ref="R21" si="15">R10+R18+R19</f>
        <v>0</v>
      </c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</row>
    <row r="22" spans="1:57" s="101" customFormat="1">
      <c r="A22" s="354"/>
      <c r="B22" s="98" t="s">
        <v>162</v>
      </c>
      <c r="C22" s="99">
        <f>C6+C13+C20</f>
        <v>0</v>
      </c>
      <c r="D22" s="99">
        <f t="shared" ref="D22:Q22" si="16">D6+D13+D20</f>
        <v>0</v>
      </c>
      <c r="E22" s="99">
        <f t="shared" si="16"/>
        <v>0</v>
      </c>
      <c r="F22" s="99">
        <f t="shared" si="16"/>
        <v>0</v>
      </c>
      <c r="G22" s="99">
        <f t="shared" si="16"/>
        <v>0</v>
      </c>
      <c r="H22" s="99">
        <f t="shared" si="16"/>
        <v>0</v>
      </c>
      <c r="I22" s="99">
        <f t="shared" si="16"/>
        <v>0</v>
      </c>
      <c r="J22" s="99">
        <f t="shared" si="16"/>
        <v>0</v>
      </c>
      <c r="K22" s="99">
        <f t="shared" si="16"/>
        <v>0</v>
      </c>
      <c r="L22" s="99">
        <f t="shared" si="16"/>
        <v>0</v>
      </c>
      <c r="M22" s="99">
        <f t="shared" si="16"/>
        <v>0</v>
      </c>
      <c r="N22" s="99">
        <f t="shared" si="16"/>
        <v>0</v>
      </c>
      <c r="O22" s="99">
        <f t="shared" si="16"/>
        <v>0</v>
      </c>
      <c r="P22" s="99">
        <f t="shared" si="16"/>
        <v>0</v>
      </c>
      <c r="Q22" s="99">
        <f t="shared" si="16"/>
        <v>0</v>
      </c>
      <c r="R22" s="99">
        <f t="shared" ref="R22" si="17">R6+R13+R20</f>
        <v>0</v>
      </c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</row>
    <row r="23" spans="1:57" s="101" customFormat="1" ht="25.5">
      <c r="A23" s="15"/>
      <c r="B23" s="102" t="s">
        <v>101</v>
      </c>
      <c r="C23" s="103">
        <f>C21+C22</f>
        <v>0</v>
      </c>
      <c r="D23" s="103">
        <f t="shared" ref="D23:Q23" si="18">D21+D22</f>
        <v>557251.5</v>
      </c>
      <c r="E23" s="103">
        <f t="shared" si="18"/>
        <v>1264440</v>
      </c>
      <c r="F23" s="103">
        <f t="shared" si="18"/>
        <v>0</v>
      </c>
      <c r="G23" s="103">
        <f t="shared" si="18"/>
        <v>0</v>
      </c>
      <c r="H23" s="103">
        <f t="shared" si="18"/>
        <v>0</v>
      </c>
      <c r="I23" s="103">
        <f t="shared" si="18"/>
        <v>0</v>
      </c>
      <c r="J23" s="103">
        <f t="shared" si="18"/>
        <v>0</v>
      </c>
      <c r="K23" s="103">
        <f t="shared" si="18"/>
        <v>0</v>
      </c>
      <c r="L23" s="103">
        <f t="shared" si="18"/>
        <v>0</v>
      </c>
      <c r="M23" s="103">
        <f t="shared" si="18"/>
        <v>0</v>
      </c>
      <c r="N23" s="103">
        <f t="shared" si="18"/>
        <v>0</v>
      </c>
      <c r="O23" s="103">
        <f t="shared" si="18"/>
        <v>0</v>
      </c>
      <c r="P23" s="103">
        <f t="shared" si="18"/>
        <v>0</v>
      </c>
      <c r="Q23" s="103">
        <f t="shared" si="18"/>
        <v>0</v>
      </c>
      <c r="R23" s="103">
        <f t="shared" ref="R23" si="19">R21+R22</f>
        <v>0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</row>
    <row r="24" spans="1:57" s="69" customFormat="1">
      <c r="A24" s="23"/>
      <c r="B24" s="77"/>
      <c r="C24" s="40"/>
      <c r="D24" s="40"/>
      <c r="E24" s="40"/>
      <c r="F24" s="40">
        <f>SUM(C23:E23)-'11'!H18</f>
        <v>0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</row>
    <row r="25" spans="1:57" s="48" customFormat="1">
      <c r="A25" s="25" t="s">
        <v>102</v>
      </c>
      <c r="B25" s="24"/>
      <c r="C25" s="27"/>
      <c r="D25" s="776" t="s">
        <v>382</v>
      </c>
      <c r="E25" s="777"/>
      <c r="F25" s="777"/>
      <c r="G25" s="77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</row>
    <row r="26" spans="1:57" s="66" customFormat="1">
      <c r="A26" s="75"/>
      <c r="B26" s="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65"/>
      <c r="S26" s="64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</row>
    <row r="27" spans="1:57" s="76" customFormat="1">
      <c r="A27" s="26" t="s">
        <v>27</v>
      </c>
      <c r="B27" s="49" t="s">
        <v>28</v>
      </c>
      <c r="C27" s="30">
        <v>2016</v>
      </c>
      <c r="D27" s="30">
        <f>C27+1</f>
        <v>2017</v>
      </c>
      <c r="E27" s="367">
        <f t="shared" ref="E27:Q27" si="20">D27+1</f>
        <v>2018</v>
      </c>
      <c r="F27" s="367">
        <f t="shared" si="20"/>
        <v>2019</v>
      </c>
      <c r="G27" s="367">
        <f t="shared" si="20"/>
        <v>2020</v>
      </c>
      <c r="H27" s="367">
        <f t="shared" si="20"/>
        <v>2021</v>
      </c>
      <c r="I27" s="367">
        <f t="shared" si="20"/>
        <v>2022</v>
      </c>
      <c r="J27" s="367">
        <f t="shared" si="20"/>
        <v>2023</v>
      </c>
      <c r="K27" s="367">
        <f t="shared" si="20"/>
        <v>2024</v>
      </c>
      <c r="L27" s="367">
        <f t="shared" si="20"/>
        <v>2025</v>
      </c>
      <c r="M27" s="367">
        <f t="shared" si="20"/>
        <v>2026</v>
      </c>
      <c r="N27" s="367">
        <f t="shared" si="20"/>
        <v>2027</v>
      </c>
      <c r="O27" s="367">
        <f t="shared" si="20"/>
        <v>2028</v>
      </c>
      <c r="P27" s="367">
        <f t="shared" si="20"/>
        <v>2029</v>
      </c>
      <c r="Q27" s="367">
        <f t="shared" si="20"/>
        <v>2030</v>
      </c>
      <c r="R27" s="367">
        <f t="shared" ref="R27" si="21">Q27+1</f>
        <v>2031</v>
      </c>
      <c r="S27" s="64"/>
    </row>
    <row r="28" spans="1:57" s="66" customFormat="1">
      <c r="A28" s="4"/>
      <c r="B28" s="105" t="s">
        <v>78</v>
      </c>
      <c r="C28" s="678">
        <f>SUM(C29:C30)</f>
        <v>0</v>
      </c>
      <c r="D28" s="678">
        <f t="shared" ref="D28:Q28" si="22">SUM(D29:D30)</f>
        <v>0</v>
      </c>
      <c r="E28" s="678">
        <f t="shared" si="22"/>
        <v>0</v>
      </c>
      <c r="F28" s="678">
        <f t="shared" si="22"/>
        <v>0</v>
      </c>
      <c r="G28" s="678">
        <f t="shared" si="22"/>
        <v>367401</v>
      </c>
      <c r="H28" s="678">
        <f t="shared" si="22"/>
        <v>52890</v>
      </c>
      <c r="I28" s="678">
        <f t="shared" si="22"/>
        <v>367401</v>
      </c>
      <c r="J28" s="678">
        <f t="shared" si="22"/>
        <v>0</v>
      </c>
      <c r="K28" s="678">
        <f t="shared" si="22"/>
        <v>367401</v>
      </c>
      <c r="L28" s="678">
        <f t="shared" si="22"/>
        <v>52890</v>
      </c>
      <c r="M28" s="678">
        <f t="shared" si="22"/>
        <v>367401</v>
      </c>
      <c r="N28" s="678">
        <f t="shared" si="22"/>
        <v>0</v>
      </c>
      <c r="O28" s="678">
        <f t="shared" si="22"/>
        <v>420291</v>
      </c>
      <c r="P28" s="678">
        <f t="shared" si="22"/>
        <v>0</v>
      </c>
      <c r="Q28" s="678">
        <f t="shared" si="22"/>
        <v>367401</v>
      </c>
      <c r="R28" s="678">
        <f t="shared" ref="R28" si="23">SUM(R29:R30)</f>
        <v>52890</v>
      </c>
      <c r="S28" s="100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</row>
    <row r="29" spans="1:57" s="680" customFormat="1">
      <c r="A29" s="520"/>
      <c r="B29" s="520" t="s">
        <v>103</v>
      </c>
      <c r="C29" s="521"/>
      <c r="D29" s="521"/>
      <c r="E29" s="521">
        <f>'10'!C24/1.23</f>
        <v>0</v>
      </c>
      <c r="F29" s="521">
        <f>'10'!D24/1.23</f>
        <v>0</v>
      </c>
      <c r="G29" s="521">
        <f>'10'!E24/1.23</f>
        <v>298700</v>
      </c>
      <c r="H29" s="521">
        <f>'10'!F24/1.23</f>
        <v>43000</v>
      </c>
      <c r="I29" s="521">
        <f>'10'!G24/1.23</f>
        <v>298700</v>
      </c>
      <c r="J29" s="521">
        <f>'10'!H24/1.23</f>
        <v>0</v>
      </c>
      <c r="K29" s="521">
        <f>'10'!I24/1.23</f>
        <v>298700</v>
      </c>
      <c r="L29" s="521">
        <f>'10'!J24/1.23</f>
        <v>43000</v>
      </c>
      <c r="M29" s="521">
        <f>'10'!K24/1.23</f>
        <v>298700</v>
      </c>
      <c r="N29" s="521">
        <f>'10'!L24/1.23</f>
        <v>0</v>
      </c>
      <c r="O29" s="521">
        <f>'10'!M24/1.23</f>
        <v>341700</v>
      </c>
      <c r="P29" s="521">
        <f>'10'!N24/1.23</f>
        <v>0</v>
      </c>
      <c r="Q29" s="521">
        <f>'10'!O24/1.23</f>
        <v>298700</v>
      </c>
      <c r="R29" s="521">
        <f>'10'!P24/1.23</f>
        <v>43000</v>
      </c>
      <c r="S29" s="100"/>
    </row>
    <row r="30" spans="1:57" s="680" customFormat="1">
      <c r="A30" s="520"/>
      <c r="B30" s="681" t="s">
        <v>104</v>
      </c>
      <c r="C30" s="521"/>
      <c r="D30" s="521"/>
      <c r="E30" s="521">
        <f>E29*0.23</f>
        <v>0</v>
      </c>
      <c r="F30" s="521">
        <f t="shared" ref="F30:R30" si="24">F29*0.23</f>
        <v>0</v>
      </c>
      <c r="G30" s="521">
        <f t="shared" si="24"/>
        <v>68701</v>
      </c>
      <c r="H30" s="521">
        <f t="shared" si="24"/>
        <v>9890</v>
      </c>
      <c r="I30" s="521">
        <f t="shared" si="24"/>
        <v>68701</v>
      </c>
      <c r="J30" s="521">
        <f t="shared" si="24"/>
        <v>0</v>
      </c>
      <c r="K30" s="521">
        <f t="shared" si="24"/>
        <v>68701</v>
      </c>
      <c r="L30" s="521">
        <f t="shared" si="24"/>
        <v>9890</v>
      </c>
      <c r="M30" s="521">
        <f t="shared" si="24"/>
        <v>68701</v>
      </c>
      <c r="N30" s="521">
        <f t="shared" si="24"/>
        <v>0</v>
      </c>
      <c r="O30" s="521">
        <f t="shared" si="24"/>
        <v>78591</v>
      </c>
      <c r="P30" s="521">
        <f t="shared" si="24"/>
        <v>0</v>
      </c>
      <c r="Q30" s="521">
        <f t="shared" si="24"/>
        <v>68701</v>
      </c>
      <c r="R30" s="521">
        <f t="shared" si="24"/>
        <v>9890</v>
      </c>
      <c r="S30" s="100"/>
    </row>
    <row r="31" spans="1:57" s="66" customFormat="1">
      <c r="A31" s="316"/>
      <c r="B31" s="682"/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100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</row>
    <row r="32" spans="1:57" s="48" customFormat="1">
      <c r="A32" s="25" t="s">
        <v>105</v>
      </c>
      <c r="B32" s="24"/>
      <c r="C32" s="27"/>
      <c r="D32" s="776" t="s">
        <v>382</v>
      </c>
      <c r="E32" s="777"/>
      <c r="F32" s="777"/>
      <c r="G32" s="77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</row>
    <row r="33" spans="1:57" s="67" customFormat="1">
      <c r="A33" s="26" t="s">
        <v>27</v>
      </c>
      <c r="B33" s="49" t="s">
        <v>28</v>
      </c>
      <c r="C33" s="30">
        <v>2016</v>
      </c>
      <c r="D33" s="30">
        <f>C33+1</f>
        <v>2017</v>
      </c>
      <c r="E33" s="367">
        <f t="shared" ref="E33:Q33" si="25">D33+1</f>
        <v>2018</v>
      </c>
      <c r="F33" s="367">
        <f t="shared" si="25"/>
        <v>2019</v>
      </c>
      <c r="G33" s="367">
        <f t="shared" si="25"/>
        <v>2020</v>
      </c>
      <c r="H33" s="367">
        <f t="shared" si="25"/>
        <v>2021</v>
      </c>
      <c r="I33" s="367">
        <f t="shared" si="25"/>
        <v>2022</v>
      </c>
      <c r="J33" s="367">
        <f t="shared" si="25"/>
        <v>2023</v>
      </c>
      <c r="K33" s="367">
        <f t="shared" si="25"/>
        <v>2024</v>
      </c>
      <c r="L33" s="367">
        <f t="shared" si="25"/>
        <v>2025</v>
      </c>
      <c r="M33" s="367">
        <f t="shared" si="25"/>
        <v>2026</v>
      </c>
      <c r="N33" s="367">
        <f t="shared" si="25"/>
        <v>2027</v>
      </c>
      <c r="O33" s="367">
        <f t="shared" si="25"/>
        <v>2028</v>
      </c>
      <c r="P33" s="367">
        <f t="shared" si="25"/>
        <v>2029</v>
      </c>
      <c r="Q33" s="367">
        <f t="shared" si="25"/>
        <v>2030</v>
      </c>
      <c r="R33" s="367">
        <f t="shared" ref="R33" si="26">Q33+1</f>
        <v>2031</v>
      </c>
      <c r="S33" s="64"/>
    </row>
    <row r="34" spans="1:57" s="69" customFormat="1">
      <c r="A34" s="15" t="s">
        <v>30</v>
      </c>
      <c r="B34" s="51" t="s">
        <v>88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64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</row>
    <row r="35" spans="1:57" s="66" customFormat="1">
      <c r="A35" s="4" t="s">
        <v>33</v>
      </c>
      <c r="B35" s="105" t="s">
        <v>121</v>
      </c>
      <c r="C35" s="678"/>
      <c r="D35" s="678"/>
      <c r="E35" s="678"/>
      <c r="F35" s="678"/>
      <c r="G35" s="678"/>
      <c r="H35" s="678"/>
      <c r="I35" s="678"/>
      <c r="J35" s="678"/>
      <c r="K35" s="678"/>
      <c r="L35" s="678"/>
      <c r="M35" s="678"/>
      <c r="N35" s="678"/>
      <c r="O35" s="678"/>
      <c r="P35" s="678"/>
      <c r="Q35" s="678"/>
      <c r="R35" s="678"/>
      <c r="S35" s="100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</row>
    <row r="36" spans="1:57" s="66" customFormat="1">
      <c r="A36" s="4" t="s">
        <v>37</v>
      </c>
      <c r="B36" s="105" t="s">
        <v>39</v>
      </c>
      <c r="C36" s="678">
        <f>SUM(C37:C44)</f>
        <v>0</v>
      </c>
      <c r="D36" s="678">
        <f>SUM(D37:D44)</f>
        <v>6941.6666666666661</v>
      </c>
      <c r="E36" s="678">
        <f t="shared" ref="E36:R36" si="27">SUM(E37:E44)</f>
        <v>159217.04166666666</v>
      </c>
      <c r="F36" s="678">
        <f t="shared" si="27"/>
        <v>264443.5</v>
      </c>
      <c r="G36" s="678">
        <f t="shared" si="27"/>
        <v>264443.5</v>
      </c>
      <c r="H36" s="678">
        <f t="shared" si="27"/>
        <v>264906.66666666669</v>
      </c>
      <c r="I36" s="678">
        <f t="shared" si="27"/>
        <v>265237.5</v>
      </c>
      <c r="J36" s="678">
        <f t="shared" si="27"/>
        <v>265237.5</v>
      </c>
      <c r="K36" s="678">
        <f t="shared" si="27"/>
        <v>265237.5</v>
      </c>
      <c r="L36" s="678">
        <f t="shared" si="27"/>
        <v>265237.5</v>
      </c>
      <c r="M36" s="678">
        <f t="shared" si="27"/>
        <v>265237.5</v>
      </c>
      <c r="N36" s="678">
        <f t="shared" si="27"/>
        <v>265237.5</v>
      </c>
      <c r="O36" s="678">
        <f t="shared" si="27"/>
        <v>265237.5</v>
      </c>
      <c r="P36" s="678">
        <f t="shared" si="27"/>
        <v>265237.5</v>
      </c>
      <c r="Q36" s="678">
        <f t="shared" si="27"/>
        <v>265237.5</v>
      </c>
      <c r="R36" s="678">
        <f t="shared" si="27"/>
        <v>265237.5</v>
      </c>
      <c r="S36" s="100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</row>
    <row r="37" spans="1:57" s="66" customFormat="1">
      <c r="A37" s="4"/>
      <c r="B37" s="679" t="s">
        <v>40</v>
      </c>
      <c r="C37" s="521"/>
      <c r="D37" s="521"/>
      <c r="E37" s="521">
        <f>'10'!C18+'10'!C21</f>
        <v>116414.375</v>
      </c>
      <c r="F37" s="521">
        <f>'10'!D18+'10'!D21</f>
        <v>199567.5</v>
      </c>
      <c r="G37" s="521">
        <f>'10'!E18+'10'!E21</f>
        <v>199567.5</v>
      </c>
      <c r="H37" s="521">
        <f>'10'!F18+'10'!F21</f>
        <v>199567.5</v>
      </c>
      <c r="I37" s="521">
        <f>'10'!G18+'10'!G21</f>
        <v>199567.5</v>
      </c>
      <c r="J37" s="521">
        <f>'10'!H18+'10'!H21</f>
        <v>199567.5</v>
      </c>
      <c r="K37" s="521">
        <f>'10'!I18+'10'!I21</f>
        <v>199567.5</v>
      </c>
      <c r="L37" s="521">
        <f>'10'!J18+'10'!J21</f>
        <v>199567.5</v>
      </c>
      <c r="M37" s="521">
        <f>'10'!K18+'10'!K21</f>
        <v>199567.5</v>
      </c>
      <c r="N37" s="521">
        <f>'10'!L18+'10'!L21</f>
        <v>199567.5</v>
      </c>
      <c r="O37" s="521">
        <f>'10'!M18+'10'!M21</f>
        <v>199567.5</v>
      </c>
      <c r="P37" s="521">
        <f>'10'!N18+'10'!N21</f>
        <v>199567.5</v>
      </c>
      <c r="Q37" s="521">
        <f>'10'!O18+'10'!O21</f>
        <v>199567.5</v>
      </c>
      <c r="R37" s="521">
        <f>'10'!P18+'10'!P21</f>
        <v>199567.5</v>
      </c>
      <c r="S37" s="100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</row>
    <row r="38" spans="1:57" s="66" customFormat="1">
      <c r="A38" s="4"/>
      <c r="B38" s="520" t="s">
        <v>41</v>
      </c>
      <c r="C38" s="521">
        <f>'12'!B23</f>
        <v>0</v>
      </c>
      <c r="D38" s="521">
        <f>'12'!C23</f>
        <v>6941.6666666666661</v>
      </c>
      <c r="E38" s="521">
        <f>'12'!D23</f>
        <v>11900</v>
      </c>
      <c r="F38" s="521">
        <f>'12'!E23</f>
        <v>11900</v>
      </c>
      <c r="G38" s="521">
        <f>'12'!F23</f>
        <v>11900</v>
      </c>
      <c r="H38" s="521">
        <f>'12'!G23</f>
        <v>11900</v>
      </c>
      <c r="I38" s="521">
        <f>'12'!H23</f>
        <v>11900</v>
      </c>
      <c r="J38" s="521">
        <f>'12'!I23</f>
        <v>11900</v>
      </c>
      <c r="K38" s="521">
        <f>'12'!J23</f>
        <v>11900</v>
      </c>
      <c r="L38" s="521">
        <f>'12'!K23</f>
        <v>11900</v>
      </c>
      <c r="M38" s="521">
        <f>'12'!L23</f>
        <v>11900</v>
      </c>
      <c r="N38" s="521">
        <f>'12'!M23</f>
        <v>11900</v>
      </c>
      <c r="O38" s="521">
        <f>'12'!N23</f>
        <v>11900</v>
      </c>
      <c r="P38" s="521">
        <f>'12'!O23</f>
        <v>11900</v>
      </c>
      <c r="Q38" s="521">
        <f>'12'!P23</f>
        <v>11900</v>
      </c>
      <c r="R38" s="521">
        <f>'12'!Q23</f>
        <v>11900</v>
      </c>
      <c r="S38" s="100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</row>
    <row r="39" spans="1:57" s="66" customFormat="1">
      <c r="A39" s="4"/>
      <c r="B39" s="520" t="s">
        <v>42</v>
      </c>
      <c r="C39" s="521">
        <f>'12'!B25</f>
        <v>0</v>
      </c>
      <c r="D39" s="521">
        <f>'12'!C25</f>
        <v>0</v>
      </c>
      <c r="E39" s="521">
        <f>'12'!D25</f>
        <v>30902.666666666668</v>
      </c>
      <c r="F39" s="521">
        <f>'12'!E25</f>
        <v>52976</v>
      </c>
      <c r="G39" s="521">
        <f>'12'!F25</f>
        <v>52976</v>
      </c>
      <c r="H39" s="521">
        <f>'12'!G25</f>
        <v>53439.166666666664</v>
      </c>
      <c r="I39" s="521">
        <f>'12'!H25</f>
        <v>53770</v>
      </c>
      <c r="J39" s="521">
        <f>'12'!I25</f>
        <v>53770</v>
      </c>
      <c r="K39" s="521">
        <f>'12'!J25</f>
        <v>53770</v>
      </c>
      <c r="L39" s="521">
        <f>'12'!K25</f>
        <v>53770</v>
      </c>
      <c r="M39" s="521">
        <f>'12'!L25</f>
        <v>53770</v>
      </c>
      <c r="N39" s="521">
        <f>'12'!M25</f>
        <v>53770</v>
      </c>
      <c r="O39" s="521">
        <f>'12'!N25</f>
        <v>53770</v>
      </c>
      <c r="P39" s="521">
        <f>'12'!O25</f>
        <v>53770</v>
      </c>
      <c r="Q39" s="521">
        <f>'12'!P25</f>
        <v>53770</v>
      </c>
      <c r="R39" s="521">
        <f>'12'!Q25</f>
        <v>53770</v>
      </c>
      <c r="S39" s="100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</row>
    <row r="40" spans="1:57" s="66" customFormat="1">
      <c r="A40" s="4"/>
      <c r="B40" s="520" t="s">
        <v>43</v>
      </c>
      <c r="C40" s="521"/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100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</row>
    <row r="41" spans="1:57" s="66" customFormat="1">
      <c r="A41" s="4"/>
      <c r="B41" s="520" t="s">
        <v>44</v>
      </c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521"/>
      <c r="S41" s="100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</row>
    <row r="42" spans="1:57" s="66" customFormat="1">
      <c r="A42" s="4"/>
      <c r="B42" s="520" t="s">
        <v>45</v>
      </c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100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</row>
    <row r="43" spans="1:57" s="66" customFormat="1">
      <c r="A43" s="342"/>
      <c r="B43" s="520" t="s">
        <v>46</v>
      </c>
      <c r="C43" s="521"/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100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</row>
    <row r="44" spans="1:57" s="66" customFormat="1">
      <c r="A44" s="342"/>
      <c r="B44" s="522" t="s">
        <v>47</v>
      </c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100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</row>
    <row r="45" spans="1:57" s="69" customFormat="1">
      <c r="A45" s="23"/>
      <c r="B45" s="53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68"/>
      <c r="S45" s="64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</row>
    <row r="46" spans="1:57" s="48" customFormat="1">
      <c r="A46" s="25" t="s">
        <v>110</v>
      </c>
      <c r="B46" s="24"/>
      <c r="C46" s="104"/>
      <c r="D46" s="104"/>
      <c r="E46" s="385" t="s">
        <v>384</v>
      </c>
      <c r="F46" s="386"/>
      <c r="G46" s="386"/>
      <c r="H46" s="387"/>
      <c r="I46" s="388"/>
      <c r="J46" s="389"/>
      <c r="K46" s="28"/>
      <c r="L46" s="28"/>
      <c r="M46" s="28"/>
      <c r="N46" s="28"/>
      <c r="O46" s="28"/>
      <c r="P46" s="28"/>
      <c r="Q46" s="28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</row>
    <row r="47" spans="1:57" s="69" customFormat="1">
      <c r="A47" s="22"/>
      <c r="B47" s="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</row>
    <row r="48" spans="1:57" s="67" customFormat="1">
      <c r="A48" s="26" t="s">
        <v>27</v>
      </c>
      <c r="B48" s="49" t="s">
        <v>28</v>
      </c>
      <c r="C48" s="30" t="s">
        <v>29</v>
      </c>
      <c r="D48" s="30" t="s">
        <v>29</v>
      </c>
      <c r="E48" s="30" t="s">
        <v>29</v>
      </c>
      <c r="F48" s="30" t="s">
        <v>29</v>
      </c>
      <c r="G48" s="30" t="s">
        <v>29</v>
      </c>
      <c r="H48" s="30" t="s">
        <v>29</v>
      </c>
      <c r="I48" s="30" t="s">
        <v>29</v>
      </c>
      <c r="J48" s="30" t="s">
        <v>29</v>
      </c>
      <c r="K48" s="30" t="s">
        <v>29</v>
      </c>
      <c r="L48" s="30" t="s">
        <v>29</v>
      </c>
      <c r="M48" s="30" t="s">
        <v>29</v>
      </c>
      <c r="N48" s="30" t="s">
        <v>29</v>
      </c>
      <c r="O48" s="30" t="s">
        <v>29</v>
      </c>
      <c r="P48" s="30" t="s">
        <v>29</v>
      </c>
      <c r="Q48" s="30" t="s">
        <v>29</v>
      </c>
      <c r="R48" s="367" t="s">
        <v>29</v>
      </c>
    </row>
    <row r="49" spans="1:57" s="69" customFormat="1">
      <c r="A49" s="15" t="s">
        <v>30</v>
      </c>
      <c r="B49" s="55" t="s">
        <v>20</v>
      </c>
      <c r="C49" s="73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</row>
    <row r="50" spans="1:57" s="69" customFormat="1">
      <c r="A50" s="4" t="s">
        <v>33</v>
      </c>
      <c r="B50" s="52" t="s">
        <v>48</v>
      </c>
      <c r="C50" s="399">
        <f>C51+C52-C53</f>
        <v>0</v>
      </c>
      <c r="D50" s="399">
        <f t="shared" ref="D50:Q50" si="28">D51+D52-D53</f>
        <v>0</v>
      </c>
      <c r="E50" s="399">
        <f t="shared" si="28"/>
        <v>0</v>
      </c>
      <c r="F50" s="399">
        <f t="shared" si="28"/>
        <v>0</v>
      </c>
      <c r="G50" s="399">
        <f t="shared" si="28"/>
        <v>0</v>
      </c>
      <c r="H50" s="399">
        <f t="shared" si="28"/>
        <v>0</v>
      </c>
      <c r="I50" s="399">
        <f t="shared" si="28"/>
        <v>0</v>
      </c>
      <c r="J50" s="399">
        <f t="shared" si="28"/>
        <v>0</v>
      </c>
      <c r="K50" s="399">
        <f t="shared" si="28"/>
        <v>0</v>
      </c>
      <c r="L50" s="399">
        <f t="shared" si="28"/>
        <v>0</v>
      </c>
      <c r="M50" s="399">
        <f t="shared" si="28"/>
        <v>0</v>
      </c>
      <c r="N50" s="399">
        <f t="shared" si="28"/>
        <v>0</v>
      </c>
      <c r="O50" s="399">
        <f t="shared" si="28"/>
        <v>0</v>
      </c>
      <c r="P50" s="399">
        <f t="shared" si="28"/>
        <v>0</v>
      </c>
      <c r="Q50" s="399">
        <f t="shared" si="28"/>
        <v>0</v>
      </c>
      <c r="R50" s="399">
        <f t="shared" ref="R50" si="29">R51+R52-R53</f>
        <v>0</v>
      </c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</row>
    <row r="51" spans="1:57" s="69" customFormat="1">
      <c r="A51" s="4"/>
      <c r="B51" s="50" t="s">
        <v>49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</row>
    <row r="52" spans="1:57" s="69" customFormat="1">
      <c r="A52" s="21"/>
      <c r="B52" s="6" t="s">
        <v>50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</row>
    <row r="53" spans="1:57" s="69" customFormat="1" ht="25.5">
      <c r="A53" s="21"/>
      <c r="B53" s="6" t="s">
        <v>107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</row>
    <row r="54" spans="1:57" s="69" customFormat="1">
      <c r="A54" s="11" t="s">
        <v>37</v>
      </c>
      <c r="B54" s="54" t="s">
        <v>79</v>
      </c>
      <c r="C54" s="39">
        <f>C50-C49</f>
        <v>0</v>
      </c>
      <c r="D54" s="39">
        <f>D50-C50</f>
        <v>0</v>
      </c>
      <c r="E54" s="39">
        <f t="shared" ref="E54:R54" si="30">E50-D50</f>
        <v>0</v>
      </c>
      <c r="F54" s="39">
        <f t="shared" si="30"/>
        <v>0</v>
      </c>
      <c r="G54" s="39">
        <f t="shared" si="30"/>
        <v>0</v>
      </c>
      <c r="H54" s="39">
        <f t="shared" si="30"/>
        <v>0</v>
      </c>
      <c r="I54" s="39">
        <f t="shared" si="30"/>
        <v>0</v>
      </c>
      <c r="J54" s="39">
        <f t="shared" si="30"/>
        <v>0</v>
      </c>
      <c r="K54" s="39">
        <f t="shared" si="30"/>
        <v>0</v>
      </c>
      <c r="L54" s="39">
        <f t="shared" si="30"/>
        <v>0</v>
      </c>
      <c r="M54" s="39">
        <f t="shared" si="30"/>
        <v>0</v>
      </c>
      <c r="N54" s="39">
        <f t="shared" si="30"/>
        <v>0</v>
      </c>
      <c r="O54" s="39">
        <f t="shared" si="30"/>
        <v>0</v>
      </c>
      <c r="P54" s="39">
        <f t="shared" si="30"/>
        <v>0</v>
      </c>
      <c r="Q54" s="39">
        <f t="shared" si="30"/>
        <v>0</v>
      </c>
      <c r="R54" s="39">
        <f t="shared" si="30"/>
        <v>0</v>
      </c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</row>
    <row r="55" spans="1:57" s="69" customFormat="1">
      <c r="A55" s="22"/>
      <c r="B55" s="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</row>
    <row r="56" spans="1:57"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</sheetData>
  <customSheetViews>
    <customSheetView guid="{7B1D7D8E-D21F-4F41-9124-97AF4D7AC4F1}" scale="70" showPageBreaks="1" printArea="1" view="pageBreakPreview">
      <pageMargins left="0.59055118110236227" right="0.59055118110236227" top="1.0629921259842521" bottom="0.62992125984251968" header="0.59055118110236227" footer="0.39370078740157483"/>
      <pageSetup paperSize="9" scale="39" pageOrder="overThenDown" orientation="landscape" horizontalDpi="300" verticalDpi="300" r:id="rId1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  <customSheetView guid="{E0009F4F-48B6-4F1C-908A-7AA9220F9FEE}" scale="70" showPageBreaks="1" printArea="1" topLeftCell="A13">
      <selection activeCell="V44" sqref="V44"/>
      <pageMargins left="0.59055118110236227" right="0.59055118110236227" top="1.0629921259842521" bottom="0.62992125984251968" header="0.59055118110236227" footer="0.39370078740157483"/>
      <pageSetup paperSize="9" scale="39" pageOrder="overThenDown" orientation="landscape" horizontalDpi="300" verticalDpi="300" r:id="rId2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  <customSheetView guid="{6D8ACA1D-6FAD-497E-8DEE-A33C8B954C59}" topLeftCell="A34">
      <selection activeCell="J58" sqref="J58"/>
      <pageMargins left="0.59055118110236227" right="0.59055118110236227" top="1.0629921259842521" bottom="0.62992125984251968" header="0.59055118110236227" footer="0.39370078740157483"/>
      <pageSetup paperSize="9" scale="39" pageOrder="overThenDown" orientation="landscape" horizontalDpi="300" verticalDpi="300" r:id="rId3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  <customSheetView guid="{F7D79B8D-92A2-4094-827A-AE8F90DE993F}" scale="90" topLeftCell="A25">
      <selection activeCell="F53" sqref="F53"/>
      <rowBreaks count="1" manualBreakCount="1">
        <brk id="24" max="16" man="1"/>
      </rowBreaks>
      <pageMargins left="0.59055118110236227" right="0.59055118110236227" top="1.0629921259842521" bottom="0.62992125984251968" header="0.59055118110236227" footer="0.39370078740157483"/>
      <pageSetup paperSize="9" scale="70" pageOrder="overThenDown" orientation="landscape" horizontalDpi="300" verticalDpi="300" r:id="rId4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  <customSheetView guid="{19015944-8DC3-4198-B28B-DDAFEE7C00D9}" scale="90" showPageBreaks="1" printArea="1" topLeftCell="N1">
      <selection activeCell="C1" sqref="C1:Q1048576"/>
      <rowBreaks count="1" manualBreakCount="1">
        <brk id="24" max="16" man="1"/>
      </rowBreaks>
      <pageMargins left="0.59055118110236227" right="0.59055118110236227" top="1.0629921259842521" bottom="0.62992125984251968" header="0.59055118110236227" footer="0.39370078740157483"/>
      <pageSetup paperSize="9" scale="70" pageOrder="overThenDown" orientation="landscape" verticalDpi="300" r:id="rId5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  <customSheetView guid="{9EC9AAF8-31E5-417A-A928-3DBD93AA7952}" scale="90" showPageBreaks="1" printArea="1">
      <selection activeCell="E47" sqref="E47"/>
      <rowBreaks count="1" manualBreakCount="1">
        <brk id="24" max="16" man="1"/>
      </rowBreaks>
      <pageMargins left="0.59055118110236227" right="0.59055118110236227" top="1.0629921259842521" bottom="0.62992125984251968" header="0.59055118110236227" footer="0.39370078740157483"/>
      <pageSetup paperSize="9" scale="70" pageOrder="overThenDown" orientation="landscape" horizontalDpi="300" verticalDpi="300" r:id="rId6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  <customSheetView guid="{6F4C57C8-5562-4709-9327-9573B39EDAF4}" showPageBreaks="1" printArea="1" topLeftCell="A34">
      <selection activeCell="E54" sqref="E54"/>
      <pageMargins left="0.59055118110236227" right="0.59055118110236227" top="1.0629921259842521" bottom="0.62992125984251968" header="0.59055118110236227" footer="0.39370078740157483"/>
      <pageSetup paperSize="9" scale="39" pageOrder="overThenDown" orientation="landscape" horizontalDpi="300" verticalDpi="300" r:id="rId7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  <customSheetView guid="{11719C98-23F7-41BD-A4E2-6BEADD115585}" scale="70" showPageBreaks="1" printArea="1" view="pageBreakPreview">
      <selection activeCell="D4" sqref="D4:E23"/>
      <pageMargins left="0.59055118110236227" right="0.59055118110236227" top="1.0629921259842521" bottom="0.62992125984251968" header="0.59055118110236227" footer="0.39370078740157483"/>
      <pageSetup paperSize="9" scale="39" pageOrder="overThenDown" orientation="landscape" horizontalDpi="300" verticalDpi="300" r:id="rId8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</customSheetViews>
  <mergeCells count="3">
    <mergeCell ref="D32:G32"/>
    <mergeCell ref="D2:J2"/>
    <mergeCell ref="D25:G25"/>
  </mergeCells>
  <phoneticPr fontId="0" type="noConversion"/>
  <pageMargins left="0.59055118110236227" right="0.59055118110236227" top="1.0629921259842521" bottom="0.62992125984251968" header="0.59055118110236227" footer="0.39370078740157483"/>
  <pageSetup paperSize="9" scale="39" pageOrder="overThenDown" orientation="landscape" horizontalDpi="300" verticalDpi="300" r:id="rId9"/>
  <headerFooter alignWithMargins="0">
    <oddHeader xml:space="preserve">&amp;L&amp;"Arial,Pogrubiony"&amp;16Dane wyjściowe do analizy finansowej 
</oddHeader>
    <oddFooter>&amp;CStrona &amp;P z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5"/>
  <sheetViews>
    <sheetView view="pageBreakPreview" zoomScale="70" zoomScaleNormal="70" zoomScaleSheetLayoutView="70" workbookViewId="0"/>
  </sheetViews>
  <sheetFormatPr defaultRowHeight="12.75"/>
  <cols>
    <col min="1" max="1" width="4.140625" style="44" customWidth="1"/>
    <col min="2" max="2" width="47.85546875" style="44" customWidth="1"/>
    <col min="3" max="3" width="15.85546875" style="41" customWidth="1"/>
    <col min="4" max="34" width="15.85546875" style="44" customWidth="1"/>
    <col min="35" max="16384" width="9.140625" style="44"/>
  </cols>
  <sheetData>
    <row r="1" spans="1:34" ht="62.25" customHeight="1" thickBot="1">
      <c r="B1" s="181"/>
      <c r="C1" s="789" t="s">
        <v>394</v>
      </c>
      <c r="D1" s="790"/>
      <c r="E1" s="790"/>
      <c r="F1" s="790"/>
      <c r="G1" s="790"/>
      <c r="H1" s="790"/>
      <c r="I1" s="791"/>
    </row>
    <row r="3" spans="1:34" s="185" customFormat="1" ht="18">
      <c r="A3" s="182" t="s">
        <v>54</v>
      </c>
      <c r="B3" s="183" t="s">
        <v>167</v>
      </c>
      <c r="C3" s="184"/>
    </row>
    <row r="4" spans="1:34" s="185" customFormat="1" ht="12.75" customHeight="1">
      <c r="A4" s="182"/>
      <c r="B4" s="183"/>
      <c r="C4" s="184"/>
    </row>
    <row r="5" spans="1:34" s="45" customFormat="1">
      <c r="A5" s="186" t="s">
        <v>320</v>
      </c>
      <c r="B5" s="187"/>
      <c r="C5" s="188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</row>
    <row r="6" spans="1:34" s="45" customFormat="1">
      <c r="A6" s="190"/>
      <c r="B6" s="190" t="s">
        <v>168</v>
      </c>
      <c r="C6" s="192">
        <v>2016</v>
      </c>
      <c r="D6" s="192">
        <f>C6+1</f>
        <v>2017</v>
      </c>
      <c r="E6" s="192">
        <f t="shared" ref="E6:Z6" si="0">D6+1</f>
        <v>2018</v>
      </c>
      <c r="F6" s="192">
        <f t="shared" si="0"/>
        <v>2019</v>
      </c>
      <c r="G6" s="192">
        <f t="shared" si="0"/>
        <v>2020</v>
      </c>
      <c r="H6" s="192">
        <f t="shared" si="0"/>
        <v>2021</v>
      </c>
      <c r="I6" s="192">
        <f t="shared" si="0"/>
        <v>2022</v>
      </c>
      <c r="J6" s="192">
        <f t="shared" si="0"/>
        <v>2023</v>
      </c>
      <c r="K6" s="192">
        <f t="shared" si="0"/>
        <v>2024</v>
      </c>
      <c r="L6" s="192">
        <f t="shared" si="0"/>
        <v>2025</v>
      </c>
      <c r="M6" s="192">
        <f t="shared" si="0"/>
        <v>2026</v>
      </c>
      <c r="N6" s="192">
        <f t="shared" si="0"/>
        <v>2027</v>
      </c>
      <c r="O6" s="192">
        <f t="shared" si="0"/>
        <v>2028</v>
      </c>
      <c r="P6" s="192">
        <f t="shared" si="0"/>
        <v>2029</v>
      </c>
      <c r="Q6" s="192">
        <f t="shared" si="0"/>
        <v>2030</v>
      </c>
      <c r="R6" s="192">
        <f t="shared" si="0"/>
        <v>2031</v>
      </c>
      <c r="S6" s="192">
        <f t="shared" si="0"/>
        <v>2032</v>
      </c>
      <c r="T6" s="192">
        <f t="shared" si="0"/>
        <v>2033</v>
      </c>
      <c r="U6" s="192">
        <f t="shared" si="0"/>
        <v>2034</v>
      </c>
      <c r="V6" s="192">
        <f t="shared" si="0"/>
        <v>2035</v>
      </c>
      <c r="W6" s="192">
        <f t="shared" si="0"/>
        <v>2036</v>
      </c>
      <c r="X6" s="192">
        <f t="shared" si="0"/>
        <v>2037</v>
      </c>
      <c r="Y6" s="192">
        <f t="shared" si="0"/>
        <v>2038</v>
      </c>
      <c r="Z6" s="192">
        <f t="shared" si="0"/>
        <v>2039</v>
      </c>
      <c r="AA6" s="192" t="s">
        <v>29</v>
      </c>
      <c r="AB6" s="192" t="s">
        <v>29</v>
      </c>
      <c r="AC6" s="192" t="s">
        <v>29</v>
      </c>
      <c r="AD6" s="192" t="s">
        <v>29</v>
      </c>
      <c r="AE6" s="192" t="s">
        <v>29</v>
      </c>
      <c r="AF6" s="192" t="s">
        <v>29</v>
      </c>
      <c r="AG6" s="192" t="s">
        <v>29</v>
      </c>
      <c r="AH6" s="192" t="s">
        <v>29</v>
      </c>
    </row>
    <row r="7" spans="1:34" s="687" customFormat="1" ht="25.5">
      <c r="A7" s="684" t="s">
        <v>33</v>
      </c>
      <c r="B7" s="685" t="s">
        <v>169</v>
      </c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686"/>
      <c r="U7" s="686"/>
      <c r="V7" s="686"/>
      <c r="W7" s="686"/>
      <c r="X7" s="686"/>
      <c r="Y7" s="686"/>
      <c r="Z7" s="686"/>
      <c r="AA7" s="686"/>
      <c r="AB7" s="686"/>
      <c r="AC7" s="686"/>
      <c r="AD7" s="686"/>
      <c r="AE7" s="686"/>
      <c r="AF7" s="686"/>
      <c r="AG7" s="686"/>
      <c r="AH7" s="686"/>
    </row>
    <row r="8" spans="1:34" s="687" customFormat="1">
      <c r="A8" s="197" t="s">
        <v>37</v>
      </c>
      <c r="B8" s="198" t="s">
        <v>170</v>
      </c>
      <c r="C8" s="199">
        <f t="shared" ref="C8:AH8" si="1">SUM(C7:C7)</f>
        <v>0</v>
      </c>
      <c r="D8" s="199">
        <f t="shared" si="1"/>
        <v>0</v>
      </c>
      <c r="E8" s="199">
        <f t="shared" si="1"/>
        <v>0</v>
      </c>
      <c r="F8" s="199">
        <f t="shared" si="1"/>
        <v>0</v>
      </c>
      <c r="G8" s="199">
        <f t="shared" si="1"/>
        <v>0</v>
      </c>
      <c r="H8" s="199">
        <f t="shared" si="1"/>
        <v>0</v>
      </c>
      <c r="I8" s="199">
        <f t="shared" si="1"/>
        <v>0</v>
      </c>
      <c r="J8" s="199">
        <f t="shared" si="1"/>
        <v>0</v>
      </c>
      <c r="K8" s="199">
        <f t="shared" si="1"/>
        <v>0</v>
      </c>
      <c r="L8" s="199">
        <f t="shared" si="1"/>
        <v>0</v>
      </c>
      <c r="M8" s="199">
        <f t="shared" si="1"/>
        <v>0</v>
      </c>
      <c r="N8" s="199">
        <f t="shared" si="1"/>
        <v>0</v>
      </c>
      <c r="O8" s="199">
        <f t="shared" si="1"/>
        <v>0</v>
      </c>
      <c r="P8" s="199">
        <f t="shared" si="1"/>
        <v>0</v>
      </c>
      <c r="Q8" s="199">
        <f t="shared" si="1"/>
        <v>0</v>
      </c>
      <c r="R8" s="199">
        <f t="shared" si="1"/>
        <v>0</v>
      </c>
      <c r="S8" s="199">
        <f t="shared" si="1"/>
        <v>0</v>
      </c>
      <c r="T8" s="199">
        <f t="shared" si="1"/>
        <v>0</v>
      </c>
      <c r="U8" s="199">
        <f t="shared" si="1"/>
        <v>0</v>
      </c>
      <c r="V8" s="199">
        <f t="shared" si="1"/>
        <v>0</v>
      </c>
      <c r="W8" s="199">
        <f t="shared" si="1"/>
        <v>0</v>
      </c>
      <c r="X8" s="199">
        <f t="shared" si="1"/>
        <v>0</v>
      </c>
      <c r="Y8" s="199">
        <f t="shared" si="1"/>
        <v>0</v>
      </c>
      <c r="Z8" s="199">
        <f t="shared" si="1"/>
        <v>0</v>
      </c>
      <c r="AA8" s="199">
        <f t="shared" si="1"/>
        <v>0</v>
      </c>
      <c r="AB8" s="199">
        <f t="shared" si="1"/>
        <v>0</v>
      </c>
      <c r="AC8" s="199">
        <f t="shared" si="1"/>
        <v>0</v>
      </c>
      <c r="AD8" s="199">
        <f t="shared" si="1"/>
        <v>0</v>
      </c>
      <c r="AE8" s="199">
        <f t="shared" si="1"/>
        <v>0</v>
      </c>
      <c r="AF8" s="199">
        <f t="shared" si="1"/>
        <v>0</v>
      </c>
      <c r="AG8" s="199">
        <f t="shared" si="1"/>
        <v>0</v>
      </c>
      <c r="AH8" s="199">
        <f t="shared" si="1"/>
        <v>0</v>
      </c>
    </row>
    <row r="9" spans="1:34" s="687" customFormat="1">
      <c r="A9" s="684" t="s">
        <v>51</v>
      </c>
      <c r="B9" s="390" t="s">
        <v>171</v>
      </c>
      <c r="C9" s="686">
        <f>SUM('2 Dane wyjściowe'!C38:C44)</f>
        <v>0</v>
      </c>
      <c r="D9" s="686">
        <f>SUM('2 Dane wyjściowe'!D38:D44)</f>
        <v>6941.6666666666661</v>
      </c>
      <c r="E9" s="686">
        <f>SUM('2 Dane wyjściowe'!E38:E44)</f>
        <v>42802.666666666672</v>
      </c>
      <c r="F9" s="686">
        <f>SUM('2 Dane wyjściowe'!F38:F44)</f>
        <v>64876</v>
      </c>
      <c r="G9" s="686">
        <f>SUM('2 Dane wyjściowe'!G38:G44)</f>
        <v>64876</v>
      </c>
      <c r="H9" s="686">
        <f>SUM('2 Dane wyjściowe'!H38:H44)</f>
        <v>65339.166666666664</v>
      </c>
      <c r="I9" s="686">
        <f>SUM('2 Dane wyjściowe'!I38:I44)</f>
        <v>65670</v>
      </c>
      <c r="J9" s="686">
        <f>SUM('2 Dane wyjściowe'!J38:J44)</f>
        <v>65670</v>
      </c>
      <c r="K9" s="686">
        <f>SUM('2 Dane wyjściowe'!K38:K44)</f>
        <v>65670</v>
      </c>
      <c r="L9" s="686">
        <f>SUM('2 Dane wyjściowe'!L38:L44)</f>
        <v>65670</v>
      </c>
      <c r="M9" s="686">
        <f>SUM('2 Dane wyjściowe'!M38:M44)</f>
        <v>65670</v>
      </c>
      <c r="N9" s="686">
        <f>SUM('2 Dane wyjściowe'!N38:N44)</f>
        <v>65670</v>
      </c>
      <c r="O9" s="686">
        <f>SUM('2 Dane wyjściowe'!O38:O44)</f>
        <v>65670</v>
      </c>
      <c r="P9" s="686">
        <f>SUM('2 Dane wyjściowe'!P38:P44)</f>
        <v>65670</v>
      </c>
      <c r="Q9" s="686">
        <f>SUM('2 Dane wyjściowe'!Q38:Q44)</f>
        <v>65670</v>
      </c>
      <c r="R9" s="686">
        <f>SUM('2 Dane wyjściowe'!R38:R44)</f>
        <v>65670</v>
      </c>
      <c r="S9" s="686"/>
      <c r="T9" s="686"/>
      <c r="U9" s="686"/>
      <c r="V9" s="686"/>
      <c r="W9" s="686"/>
      <c r="X9" s="686"/>
      <c r="Y9" s="686"/>
      <c r="Z9" s="686"/>
      <c r="AA9" s="686"/>
      <c r="AB9" s="686"/>
      <c r="AC9" s="686"/>
      <c r="AD9" s="686"/>
      <c r="AE9" s="686"/>
      <c r="AF9" s="686"/>
      <c r="AG9" s="686"/>
      <c r="AH9" s="686"/>
    </row>
    <row r="10" spans="1:34" s="688" customFormat="1">
      <c r="A10" s="173" t="s">
        <v>52</v>
      </c>
      <c r="B10" s="390" t="s">
        <v>78</v>
      </c>
      <c r="C10" s="686">
        <f>'2 Dane wyjściowe'!C28</f>
        <v>0</v>
      </c>
      <c r="D10" s="686">
        <f>'2 Dane wyjściowe'!D28</f>
        <v>0</v>
      </c>
      <c r="E10" s="686">
        <f>'2 Dane wyjściowe'!E28</f>
        <v>0</v>
      </c>
      <c r="F10" s="686">
        <f>'2 Dane wyjściowe'!F28</f>
        <v>0</v>
      </c>
      <c r="G10" s="686">
        <f>'2 Dane wyjściowe'!G28</f>
        <v>367401</v>
      </c>
      <c r="H10" s="686">
        <f>'2 Dane wyjściowe'!H28</f>
        <v>52890</v>
      </c>
      <c r="I10" s="686">
        <f>'2 Dane wyjściowe'!I28</f>
        <v>367401</v>
      </c>
      <c r="J10" s="686">
        <f>'2 Dane wyjściowe'!J28</f>
        <v>0</v>
      </c>
      <c r="K10" s="686">
        <f>'2 Dane wyjściowe'!K28</f>
        <v>367401</v>
      </c>
      <c r="L10" s="686">
        <f>'2 Dane wyjściowe'!L28</f>
        <v>52890</v>
      </c>
      <c r="M10" s="686">
        <f>'2 Dane wyjściowe'!M28</f>
        <v>367401</v>
      </c>
      <c r="N10" s="686">
        <f>'2 Dane wyjściowe'!N28</f>
        <v>0</v>
      </c>
      <c r="O10" s="686">
        <f>'2 Dane wyjściowe'!O28</f>
        <v>420291</v>
      </c>
      <c r="P10" s="686">
        <f>'2 Dane wyjściowe'!P28</f>
        <v>0</v>
      </c>
      <c r="Q10" s="686">
        <f>'2 Dane wyjściowe'!Q28</f>
        <v>367401</v>
      </c>
      <c r="R10" s="686">
        <f>'2 Dane wyjściowe'!R28</f>
        <v>52890</v>
      </c>
      <c r="S10" s="686"/>
      <c r="T10" s="686"/>
      <c r="U10" s="686"/>
      <c r="V10" s="686"/>
      <c r="W10" s="686"/>
      <c r="X10" s="686"/>
      <c r="Y10" s="686"/>
      <c r="Z10" s="686"/>
      <c r="AA10" s="686"/>
      <c r="AB10" s="686"/>
      <c r="AC10" s="686"/>
      <c r="AD10" s="686"/>
      <c r="AE10" s="686"/>
      <c r="AF10" s="686"/>
      <c r="AG10" s="686"/>
      <c r="AH10" s="686"/>
    </row>
    <row r="11" spans="1:34" s="687" customFormat="1">
      <c r="A11" s="197" t="s">
        <v>335</v>
      </c>
      <c r="B11" s="198" t="s">
        <v>338</v>
      </c>
      <c r="C11" s="199">
        <f t="shared" ref="C11:AH11" si="2">SUM(C9:C10)</f>
        <v>0</v>
      </c>
      <c r="D11" s="199">
        <f t="shared" si="2"/>
        <v>6941.6666666666661</v>
      </c>
      <c r="E11" s="199">
        <f t="shared" si="2"/>
        <v>42802.666666666672</v>
      </c>
      <c r="F11" s="199">
        <f t="shared" si="2"/>
        <v>64876</v>
      </c>
      <c r="G11" s="199">
        <f t="shared" si="2"/>
        <v>432277</v>
      </c>
      <c r="H11" s="199">
        <f t="shared" si="2"/>
        <v>118229.16666666666</v>
      </c>
      <c r="I11" s="199">
        <f t="shared" si="2"/>
        <v>433071</v>
      </c>
      <c r="J11" s="199">
        <f t="shared" si="2"/>
        <v>65670</v>
      </c>
      <c r="K11" s="199">
        <f t="shared" si="2"/>
        <v>433071</v>
      </c>
      <c r="L11" s="199">
        <f t="shared" si="2"/>
        <v>118560</v>
      </c>
      <c r="M11" s="199">
        <f t="shared" si="2"/>
        <v>433071</v>
      </c>
      <c r="N11" s="199">
        <f t="shared" si="2"/>
        <v>65670</v>
      </c>
      <c r="O11" s="199">
        <f t="shared" si="2"/>
        <v>485961</v>
      </c>
      <c r="P11" s="199">
        <f t="shared" si="2"/>
        <v>65670</v>
      </c>
      <c r="Q11" s="199">
        <f t="shared" si="2"/>
        <v>433071</v>
      </c>
      <c r="R11" s="199">
        <f>SUM(R9:R10)</f>
        <v>118560</v>
      </c>
      <c r="S11" s="199">
        <f t="shared" si="2"/>
        <v>0</v>
      </c>
      <c r="T11" s="199">
        <f t="shared" si="2"/>
        <v>0</v>
      </c>
      <c r="U11" s="199">
        <f t="shared" si="2"/>
        <v>0</v>
      </c>
      <c r="V11" s="199">
        <f t="shared" si="2"/>
        <v>0</v>
      </c>
      <c r="W11" s="199">
        <f t="shared" si="2"/>
        <v>0</v>
      </c>
      <c r="X11" s="199">
        <f t="shared" si="2"/>
        <v>0</v>
      </c>
      <c r="Y11" s="199">
        <f t="shared" si="2"/>
        <v>0</v>
      </c>
      <c r="Z11" s="199">
        <f t="shared" si="2"/>
        <v>0</v>
      </c>
      <c r="AA11" s="199">
        <f t="shared" si="2"/>
        <v>0</v>
      </c>
      <c r="AB11" s="199">
        <f t="shared" si="2"/>
        <v>0</v>
      </c>
      <c r="AC11" s="199">
        <f t="shared" si="2"/>
        <v>0</v>
      </c>
      <c r="AD11" s="199">
        <f t="shared" si="2"/>
        <v>0</v>
      </c>
      <c r="AE11" s="199">
        <f t="shared" si="2"/>
        <v>0</v>
      </c>
      <c r="AF11" s="199">
        <f t="shared" si="2"/>
        <v>0</v>
      </c>
      <c r="AG11" s="199">
        <f t="shared" si="2"/>
        <v>0</v>
      </c>
      <c r="AH11" s="199">
        <f t="shared" si="2"/>
        <v>0</v>
      </c>
    </row>
    <row r="12" spans="1:34" s="687" customFormat="1">
      <c r="A12" s="197" t="s">
        <v>122</v>
      </c>
      <c r="B12" s="198" t="s">
        <v>337</v>
      </c>
      <c r="C12" s="199">
        <f t="shared" ref="C12:AH12" si="3">C8-C11</f>
        <v>0</v>
      </c>
      <c r="D12" s="199">
        <f t="shared" si="3"/>
        <v>-6941.6666666666661</v>
      </c>
      <c r="E12" s="199">
        <f t="shared" si="3"/>
        <v>-42802.666666666672</v>
      </c>
      <c r="F12" s="199">
        <f t="shared" si="3"/>
        <v>-64876</v>
      </c>
      <c r="G12" s="199">
        <f t="shared" si="3"/>
        <v>-432277</v>
      </c>
      <c r="H12" s="199">
        <f t="shared" si="3"/>
        <v>-118229.16666666666</v>
      </c>
      <c r="I12" s="199">
        <f t="shared" si="3"/>
        <v>-433071</v>
      </c>
      <c r="J12" s="199">
        <f t="shared" si="3"/>
        <v>-65670</v>
      </c>
      <c r="K12" s="199">
        <f t="shared" si="3"/>
        <v>-433071</v>
      </c>
      <c r="L12" s="199">
        <f t="shared" si="3"/>
        <v>-118560</v>
      </c>
      <c r="M12" s="199">
        <f t="shared" si="3"/>
        <v>-433071</v>
      </c>
      <c r="N12" s="199">
        <f t="shared" si="3"/>
        <v>-65670</v>
      </c>
      <c r="O12" s="199">
        <f t="shared" si="3"/>
        <v>-485961</v>
      </c>
      <c r="P12" s="199">
        <f t="shared" si="3"/>
        <v>-65670</v>
      </c>
      <c r="Q12" s="199">
        <f t="shared" si="3"/>
        <v>-433071</v>
      </c>
      <c r="R12" s="199">
        <f t="shared" si="3"/>
        <v>-118560</v>
      </c>
      <c r="S12" s="199">
        <f t="shared" si="3"/>
        <v>0</v>
      </c>
      <c r="T12" s="199">
        <f t="shared" si="3"/>
        <v>0</v>
      </c>
      <c r="U12" s="199">
        <f t="shared" si="3"/>
        <v>0</v>
      </c>
      <c r="V12" s="199">
        <f t="shared" si="3"/>
        <v>0</v>
      </c>
      <c r="W12" s="199">
        <f t="shared" si="3"/>
        <v>0</v>
      </c>
      <c r="X12" s="199">
        <f t="shared" si="3"/>
        <v>0</v>
      </c>
      <c r="Y12" s="199">
        <f t="shared" si="3"/>
        <v>0</v>
      </c>
      <c r="Z12" s="199">
        <f t="shared" si="3"/>
        <v>0</v>
      </c>
      <c r="AA12" s="199">
        <f t="shared" si="3"/>
        <v>0</v>
      </c>
      <c r="AB12" s="199">
        <f t="shared" si="3"/>
        <v>0</v>
      </c>
      <c r="AC12" s="199">
        <f t="shared" si="3"/>
        <v>0</v>
      </c>
      <c r="AD12" s="199">
        <f t="shared" si="3"/>
        <v>0</v>
      </c>
      <c r="AE12" s="199">
        <f t="shared" si="3"/>
        <v>0</v>
      </c>
      <c r="AF12" s="199">
        <f t="shared" si="3"/>
        <v>0</v>
      </c>
      <c r="AG12" s="199">
        <f t="shared" si="3"/>
        <v>0</v>
      </c>
      <c r="AH12" s="199">
        <f t="shared" si="3"/>
        <v>0</v>
      </c>
    </row>
    <row r="13" spans="1:34" s="689" customFormat="1" ht="15.75">
      <c r="A13" s="201" t="s">
        <v>172</v>
      </c>
      <c r="B13" s="202" t="s">
        <v>334</v>
      </c>
      <c r="C13" s="203">
        <f>1</f>
        <v>1</v>
      </c>
      <c r="D13" s="204">
        <v>1</v>
      </c>
      <c r="E13" s="204">
        <f t="shared" ref="E13:AH13" si="4">D13/(1+0.04)</f>
        <v>0.96153846153846145</v>
      </c>
      <c r="F13" s="204">
        <f t="shared" si="4"/>
        <v>0.92455621301775137</v>
      </c>
      <c r="G13" s="204">
        <f t="shared" si="4"/>
        <v>0.88899635867091475</v>
      </c>
      <c r="H13" s="204">
        <f t="shared" si="4"/>
        <v>0.85480419102972571</v>
      </c>
      <c r="I13" s="204">
        <f t="shared" si="4"/>
        <v>0.82192710675935166</v>
      </c>
      <c r="J13" s="204">
        <f t="shared" si="4"/>
        <v>0.79031452573014582</v>
      </c>
      <c r="K13" s="204">
        <f t="shared" si="4"/>
        <v>0.75991781320206331</v>
      </c>
      <c r="L13" s="204">
        <f t="shared" si="4"/>
        <v>0.73069020500198389</v>
      </c>
      <c r="M13" s="204">
        <f t="shared" si="4"/>
        <v>0.70258673557883067</v>
      </c>
      <c r="N13" s="204">
        <f t="shared" si="4"/>
        <v>0.67556416882579873</v>
      </c>
      <c r="O13" s="204">
        <f t="shared" si="4"/>
        <v>0.64958093156326802</v>
      </c>
      <c r="P13" s="204">
        <f t="shared" si="4"/>
        <v>0.62459704958006534</v>
      </c>
      <c r="Q13" s="204">
        <f t="shared" si="4"/>
        <v>0.60057408613467822</v>
      </c>
      <c r="R13" s="204">
        <f t="shared" si="4"/>
        <v>0.57747508282180593</v>
      </c>
      <c r="S13" s="204">
        <f t="shared" si="4"/>
        <v>0.55526450271327488</v>
      </c>
      <c r="T13" s="204">
        <f t="shared" si="4"/>
        <v>0.53390817568584126</v>
      </c>
      <c r="U13" s="204">
        <f t="shared" si="4"/>
        <v>0.51337324585177047</v>
      </c>
      <c r="V13" s="204">
        <f t="shared" si="4"/>
        <v>0.49362812101131776</v>
      </c>
      <c r="W13" s="204">
        <f t="shared" si="4"/>
        <v>0.47464242404934398</v>
      </c>
      <c r="X13" s="204">
        <f t="shared" si="4"/>
        <v>0.45638694620129228</v>
      </c>
      <c r="Y13" s="204">
        <f t="shared" si="4"/>
        <v>0.4388336021166272</v>
      </c>
      <c r="Z13" s="204">
        <f t="shared" si="4"/>
        <v>0.42195538665060306</v>
      </c>
      <c r="AA13" s="204">
        <f t="shared" si="4"/>
        <v>0.40572633331788754</v>
      </c>
      <c r="AB13" s="204">
        <f t="shared" si="4"/>
        <v>0.39012147434412264</v>
      </c>
      <c r="AC13" s="204">
        <f t="shared" si="4"/>
        <v>0.37511680225396404</v>
      </c>
      <c r="AD13" s="204">
        <f t="shared" si="4"/>
        <v>0.3606892329365039</v>
      </c>
      <c r="AE13" s="204">
        <f t="shared" si="4"/>
        <v>0.34681657013125372</v>
      </c>
      <c r="AF13" s="204">
        <f t="shared" si="4"/>
        <v>0.33347747128005162</v>
      </c>
      <c r="AG13" s="204">
        <f t="shared" si="4"/>
        <v>0.32065141469235731</v>
      </c>
      <c r="AH13" s="204">
        <f t="shared" si="4"/>
        <v>0.3083186679734205</v>
      </c>
    </row>
    <row r="14" spans="1:34" s="687" customFormat="1">
      <c r="A14" s="197" t="s">
        <v>173</v>
      </c>
      <c r="B14" s="198" t="s">
        <v>336</v>
      </c>
      <c r="C14" s="199">
        <f>C12*C13</f>
        <v>0</v>
      </c>
      <c r="D14" s="199">
        <f t="shared" ref="D14:AH14" si="5">D12*D13</f>
        <v>-6941.6666666666661</v>
      </c>
      <c r="E14" s="199">
        <f t="shared" si="5"/>
        <v>-41156.410256410258</v>
      </c>
      <c r="F14" s="199">
        <f t="shared" si="5"/>
        <v>-59981.508875739637</v>
      </c>
      <c r="G14" s="199">
        <f t="shared" si="5"/>
        <v>-384292.67893718701</v>
      </c>
      <c r="H14" s="199">
        <f t="shared" si="5"/>
        <v>-101062.78716861861</v>
      </c>
      <c r="I14" s="199">
        <f t="shared" si="5"/>
        <v>-355952.7940513792</v>
      </c>
      <c r="J14" s="199">
        <f t="shared" si="5"/>
        <v>-51899.954904698679</v>
      </c>
      <c r="K14" s="199">
        <f t="shared" si="5"/>
        <v>-329098.36728123075</v>
      </c>
      <c r="L14" s="199">
        <f t="shared" si="5"/>
        <v>-86630.630705035204</v>
      </c>
      <c r="M14" s="199">
        <f t="shared" si="5"/>
        <v>-304269.94016385975</v>
      </c>
      <c r="N14" s="199">
        <f t="shared" si="5"/>
        <v>-44364.2989667902</v>
      </c>
      <c r="O14" s="199">
        <f t="shared" si="5"/>
        <v>-315670.99908341729</v>
      </c>
      <c r="P14" s="199">
        <f t="shared" si="5"/>
        <v>-41017.288245922893</v>
      </c>
      <c r="Q14" s="199">
        <f t="shared" si="5"/>
        <v>-260091.22005643122</v>
      </c>
      <c r="R14" s="199">
        <f t="shared" si="5"/>
        <v>-68465.445819353306</v>
      </c>
      <c r="S14" s="199">
        <f t="shared" si="5"/>
        <v>0</v>
      </c>
      <c r="T14" s="199">
        <f t="shared" si="5"/>
        <v>0</v>
      </c>
      <c r="U14" s="199">
        <f t="shared" si="5"/>
        <v>0</v>
      </c>
      <c r="V14" s="199">
        <f t="shared" si="5"/>
        <v>0</v>
      </c>
      <c r="W14" s="199">
        <f t="shared" si="5"/>
        <v>0</v>
      </c>
      <c r="X14" s="199">
        <f t="shared" si="5"/>
        <v>0</v>
      </c>
      <c r="Y14" s="199">
        <f t="shared" si="5"/>
        <v>0</v>
      </c>
      <c r="Z14" s="199">
        <f t="shared" si="5"/>
        <v>0</v>
      </c>
      <c r="AA14" s="199">
        <f t="shared" si="5"/>
        <v>0</v>
      </c>
      <c r="AB14" s="199">
        <f t="shared" si="5"/>
        <v>0</v>
      </c>
      <c r="AC14" s="199">
        <f t="shared" si="5"/>
        <v>0</v>
      </c>
      <c r="AD14" s="199">
        <f t="shared" si="5"/>
        <v>0</v>
      </c>
      <c r="AE14" s="199">
        <f t="shared" si="5"/>
        <v>0</v>
      </c>
      <c r="AF14" s="199">
        <f t="shared" si="5"/>
        <v>0</v>
      </c>
      <c r="AG14" s="199">
        <f t="shared" si="5"/>
        <v>0</v>
      </c>
      <c r="AH14" s="199">
        <f t="shared" si="5"/>
        <v>0</v>
      </c>
    </row>
    <row r="15" spans="1:34" s="687" customFormat="1" ht="18" customHeight="1">
      <c r="A15" s="206"/>
      <c r="B15" s="207" t="s">
        <v>175</v>
      </c>
      <c r="C15" s="208">
        <f>SUM(C14:R14)</f>
        <v>-2450895.9911827408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</row>
    <row r="16" spans="1:34" ht="13.5" thickBot="1"/>
    <row r="17" spans="1:9" ht="39" customHeight="1">
      <c r="C17" s="792" t="s">
        <v>340</v>
      </c>
      <c r="D17" s="793"/>
      <c r="E17" s="793"/>
      <c r="F17" s="793"/>
      <c r="G17" s="793"/>
      <c r="H17" s="793"/>
      <c r="I17" s="794"/>
    </row>
    <row r="18" spans="1:9" ht="40.5" customHeight="1" thickBot="1">
      <c r="C18" s="795" t="s">
        <v>341</v>
      </c>
      <c r="D18" s="796"/>
      <c r="E18" s="796"/>
      <c r="F18" s="796"/>
      <c r="G18" s="796"/>
      <c r="H18" s="796"/>
      <c r="I18" s="797"/>
    </row>
    <row r="20" spans="1:9" ht="18.75">
      <c r="A20" s="182" t="s">
        <v>56</v>
      </c>
      <c r="B20" s="183" t="s">
        <v>176</v>
      </c>
      <c r="C20" s="184"/>
      <c r="E20" s="391" t="s">
        <v>385</v>
      </c>
      <c r="F20" s="392"/>
      <c r="G20" s="392"/>
      <c r="H20" s="392"/>
      <c r="I20" s="392"/>
    </row>
    <row r="21" spans="1:9">
      <c r="E21" s="782" t="s">
        <v>396</v>
      </c>
      <c r="F21" s="782"/>
      <c r="G21" s="782"/>
      <c r="H21" s="782"/>
      <c r="I21" s="211"/>
    </row>
    <row r="22" spans="1:9">
      <c r="A22" s="212"/>
      <c r="B22" s="213" t="s">
        <v>177</v>
      </c>
      <c r="C22" s="214"/>
      <c r="E22" s="215"/>
      <c r="F22" s="215"/>
      <c r="G22" s="215"/>
      <c r="H22" s="215"/>
      <c r="I22" s="215"/>
    </row>
    <row r="23" spans="1:9">
      <c r="A23" s="212"/>
      <c r="B23" s="213" t="s">
        <v>178</v>
      </c>
      <c r="C23" s="214"/>
      <c r="E23" s="782" t="s">
        <v>179</v>
      </c>
      <c r="F23" s="782"/>
      <c r="G23" s="782"/>
      <c r="H23" s="782"/>
      <c r="I23" s="211"/>
    </row>
    <row r="24" spans="1:9" ht="25.5">
      <c r="A24" s="212"/>
      <c r="B24" s="216" t="s">
        <v>180</v>
      </c>
      <c r="C24" s="71">
        <f>C23*C22</f>
        <v>0</v>
      </c>
    </row>
    <row r="25" spans="1:9">
      <c r="E25" s="782" t="s">
        <v>397</v>
      </c>
      <c r="F25" s="782"/>
      <c r="G25" s="782"/>
      <c r="H25" s="782"/>
      <c r="I25" s="217"/>
    </row>
    <row r="26" spans="1:9" s="185" customFormat="1" ht="18">
      <c r="A26" s="182" t="s">
        <v>57</v>
      </c>
      <c r="B26" s="183" t="s">
        <v>182</v>
      </c>
      <c r="C26" s="184"/>
      <c r="E26" s="218"/>
      <c r="F26" s="218"/>
      <c r="G26" s="218"/>
      <c r="H26" s="218"/>
      <c r="I26" s="219"/>
    </row>
    <row r="27" spans="1:9">
      <c r="E27" s="783" t="s">
        <v>181</v>
      </c>
      <c r="F27" s="784"/>
      <c r="G27" s="784"/>
      <c r="H27" s="785"/>
      <c r="I27" s="211"/>
    </row>
    <row r="28" spans="1:9">
      <c r="B28" s="220" t="s">
        <v>183</v>
      </c>
      <c r="C28" s="453">
        <f>'1 Założenia'!D19</f>
        <v>0.85</v>
      </c>
      <c r="E28" s="45"/>
      <c r="F28" s="45"/>
      <c r="G28" s="45"/>
      <c r="H28" s="45"/>
      <c r="I28" s="222"/>
    </row>
    <row r="29" spans="1:9">
      <c r="B29" s="220" t="s">
        <v>178</v>
      </c>
      <c r="C29" s="221">
        <f>'2 Dane wyjściowe'!C23+'2 Dane wyjściowe'!D23+'2 Dane wyjściowe'!E23</f>
        <v>1821691.5</v>
      </c>
      <c r="E29" s="786" t="s">
        <v>184</v>
      </c>
      <c r="F29" s="787"/>
      <c r="G29" s="787"/>
      <c r="H29" s="788"/>
      <c r="I29" s="223"/>
    </row>
    <row r="30" spans="1:9" ht="25.5">
      <c r="B30" s="224" t="s">
        <v>185</v>
      </c>
      <c r="C30" s="637">
        <f>ROUND(C29*C28,2)-0.01</f>
        <v>1548437.77</v>
      </c>
      <c r="E30" s="226"/>
      <c r="F30" s="226"/>
      <c r="G30" s="226"/>
      <c r="H30" s="226"/>
      <c r="I30" s="227"/>
    </row>
    <row r="31" spans="1:9" ht="21" customHeight="1">
      <c r="B31" s="224" t="s">
        <v>408</v>
      </c>
      <c r="C31" s="225">
        <f>C29-C30</f>
        <v>273253.73</v>
      </c>
      <c r="E31" s="782" t="s">
        <v>186</v>
      </c>
      <c r="F31" s="782"/>
      <c r="G31" s="782"/>
      <c r="H31" s="782"/>
      <c r="I31" s="228"/>
    </row>
    <row r="32" spans="1:9" ht="17.25" customHeight="1"/>
    <row r="33" spans="1:34" s="185" customFormat="1" ht="18">
      <c r="A33" s="182" t="s">
        <v>58</v>
      </c>
      <c r="B33" s="183" t="s">
        <v>187</v>
      </c>
      <c r="C33" s="184"/>
    </row>
    <row r="34" spans="1:34" s="185" customFormat="1" ht="18">
      <c r="A34" s="182"/>
      <c r="B34" s="183"/>
      <c r="C34" s="184"/>
      <c r="E34" s="226"/>
      <c r="F34" s="226"/>
      <c r="G34" s="226"/>
      <c r="H34" s="226"/>
      <c r="I34" s="227"/>
    </row>
    <row r="35" spans="1:34" s="45" customFormat="1">
      <c r="A35" s="186" t="s">
        <v>321</v>
      </c>
      <c r="B35" s="186"/>
      <c r="C35" s="188"/>
      <c r="D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</row>
    <row r="36" spans="1:34" s="45" customFormat="1">
      <c r="A36" s="190"/>
      <c r="B36" s="190" t="s">
        <v>168</v>
      </c>
      <c r="C36" s="191" t="s">
        <v>29</v>
      </c>
      <c r="D36" s="192" t="s">
        <v>29</v>
      </c>
      <c r="E36" s="192" t="s">
        <v>29</v>
      </c>
      <c r="F36" s="192" t="s">
        <v>29</v>
      </c>
      <c r="G36" s="192" t="s">
        <v>29</v>
      </c>
      <c r="H36" s="192" t="s">
        <v>29</v>
      </c>
      <c r="I36" s="192" t="s">
        <v>29</v>
      </c>
      <c r="J36" s="192" t="s">
        <v>29</v>
      </c>
      <c r="K36" s="192" t="s">
        <v>29</v>
      </c>
      <c r="L36" s="192" t="s">
        <v>29</v>
      </c>
      <c r="M36" s="192" t="s">
        <v>29</v>
      </c>
      <c r="N36" s="192" t="s">
        <v>29</v>
      </c>
      <c r="O36" s="192" t="s">
        <v>29</v>
      </c>
      <c r="P36" s="192" t="s">
        <v>29</v>
      </c>
      <c r="Q36" s="192" t="s">
        <v>29</v>
      </c>
      <c r="R36" s="192" t="s">
        <v>29</v>
      </c>
      <c r="S36" s="192" t="s">
        <v>29</v>
      </c>
      <c r="T36" s="192" t="s">
        <v>29</v>
      </c>
      <c r="U36" s="192" t="s">
        <v>29</v>
      </c>
      <c r="V36" s="192" t="s">
        <v>29</v>
      </c>
      <c r="W36" s="192" t="s">
        <v>29</v>
      </c>
      <c r="X36" s="192" t="s">
        <v>29</v>
      </c>
      <c r="Y36" s="192" t="s">
        <v>29</v>
      </c>
      <c r="Z36" s="192" t="s">
        <v>29</v>
      </c>
      <c r="AA36" s="192" t="s">
        <v>29</v>
      </c>
      <c r="AB36" s="192" t="s">
        <v>29</v>
      </c>
      <c r="AC36" s="192" t="s">
        <v>29</v>
      </c>
      <c r="AD36" s="192" t="s">
        <v>29</v>
      </c>
      <c r="AE36" s="192" t="s">
        <v>29</v>
      </c>
      <c r="AF36" s="192" t="s">
        <v>29</v>
      </c>
      <c r="AG36" s="192" t="s">
        <v>29</v>
      </c>
      <c r="AH36" s="192" t="s">
        <v>29</v>
      </c>
    </row>
    <row r="37" spans="1:34" s="196" customFormat="1" ht="25.5">
      <c r="A37" s="193" t="s">
        <v>33</v>
      </c>
      <c r="B37" s="194" t="s">
        <v>169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</row>
    <row r="38" spans="1:34" s="196" customFormat="1">
      <c r="A38" s="193" t="s">
        <v>37</v>
      </c>
      <c r="B38" s="194" t="s">
        <v>26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</row>
    <row r="39" spans="1:34" s="196" customFormat="1">
      <c r="A39" s="197" t="s">
        <v>51</v>
      </c>
      <c r="B39" s="198" t="s">
        <v>188</v>
      </c>
      <c r="C39" s="199">
        <f>SUM(C37:C38)</f>
        <v>0</v>
      </c>
      <c r="D39" s="199">
        <f t="shared" ref="D39:AH39" si="6">SUM(D37:D38)</f>
        <v>0</v>
      </c>
      <c r="E39" s="199">
        <f t="shared" si="6"/>
        <v>0</v>
      </c>
      <c r="F39" s="199">
        <f t="shared" si="6"/>
        <v>0</v>
      </c>
      <c r="G39" s="199">
        <f t="shared" si="6"/>
        <v>0</v>
      </c>
      <c r="H39" s="199">
        <f t="shared" si="6"/>
        <v>0</v>
      </c>
      <c r="I39" s="199">
        <f t="shared" si="6"/>
        <v>0</v>
      </c>
      <c r="J39" s="199">
        <f t="shared" si="6"/>
        <v>0</v>
      </c>
      <c r="K39" s="199">
        <f t="shared" si="6"/>
        <v>0</v>
      </c>
      <c r="L39" s="199">
        <f t="shared" si="6"/>
        <v>0</v>
      </c>
      <c r="M39" s="199">
        <f t="shared" si="6"/>
        <v>0</v>
      </c>
      <c r="N39" s="199">
        <f t="shared" si="6"/>
        <v>0</v>
      </c>
      <c r="O39" s="199">
        <f t="shared" si="6"/>
        <v>0</v>
      </c>
      <c r="P39" s="199">
        <f t="shared" si="6"/>
        <v>0</v>
      </c>
      <c r="Q39" s="199">
        <f t="shared" si="6"/>
        <v>0</v>
      </c>
      <c r="R39" s="199">
        <f t="shared" si="6"/>
        <v>0</v>
      </c>
      <c r="S39" s="199">
        <f t="shared" si="6"/>
        <v>0</v>
      </c>
      <c r="T39" s="199">
        <f t="shared" si="6"/>
        <v>0</v>
      </c>
      <c r="U39" s="199">
        <f t="shared" si="6"/>
        <v>0</v>
      </c>
      <c r="V39" s="199">
        <f t="shared" si="6"/>
        <v>0</v>
      </c>
      <c r="W39" s="199">
        <f t="shared" si="6"/>
        <v>0</v>
      </c>
      <c r="X39" s="199">
        <f t="shared" si="6"/>
        <v>0</v>
      </c>
      <c r="Y39" s="199">
        <f t="shared" si="6"/>
        <v>0</v>
      </c>
      <c r="Z39" s="199">
        <f t="shared" si="6"/>
        <v>0</v>
      </c>
      <c r="AA39" s="199">
        <f t="shared" si="6"/>
        <v>0</v>
      </c>
      <c r="AB39" s="199">
        <f t="shared" si="6"/>
        <v>0</v>
      </c>
      <c r="AC39" s="199">
        <f t="shared" si="6"/>
        <v>0</v>
      </c>
      <c r="AD39" s="199">
        <f t="shared" si="6"/>
        <v>0</v>
      </c>
      <c r="AE39" s="199">
        <f t="shared" si="6"/>
        <v>0</v>
      </c>
      <c r="AF39" s="199">
        <f t="shared" si="6"/>
        <v>0</v>
      </c>
      <c r="AG39" s="199">
        <f t="shared" si="6"/>
        <v>0</v>
      </c>
      <c r="AH39" s="199">
        <f t="shared" si="6"/>
        <v>0</v>
      </c>
    </row>
    <row r="40" spans="1:34" s="196" customFormat="1">
      <c r="A40" s="193" t="s">
        <v>52</v>
      </c>
      <c r="B40" s="194" t="s">
        <v>171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</row>
    <row r="41" spans="1:34" s="45" customFormat="1">
      <c r="A41" s="173" t="s">
        <v>77</v>
      </c>
      <c r="B41" s="46" t="s">
        <v>78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</row>
    <row r="42" spans="1:34" s="196" customFormat="1">
      <c r="A42" s="197" t="s">
        <v>122</v>
      </c>
      <c r="B42" s="198" t="s">
        <v>189</v>
      </c>
      <c r="C42" s="199">
        <f t="shared" ref="C42:AH42" si="7">SUM(C40:C41)</f>
        <v>0</v>
      </c>
      <c r="D42" s="199">
        <f t="shared" si="7"/>
        <v>0</v>
      </c>
      <c r="E42" s="199">
        <f t="shared" si="7"/>
        <v>0</v>
      </c>
      <c r="F42" s="199">
        <f t="shared" si="7"/>
        <v>0</v>
      </c>
      <c r="G42" s="199">
        <f t="shared" si="7"/>
        <v>0</v>
      </c>
      <c r="H42" s="199">
        <f t="shared" si="7"/>
        <v>0</v>
      </c>
      <c r="I42" s="199">
        <f t="shared" si="7"/>
        <v>0</v>
      </c>
      <c r="J42" s="199">
        <f t="shared" si="7"/>
        <v>0</v>
      </c>
      <c r="K42" s="199">
        <f t="shared" si="7"/>
        <v>0</v>
      </c>
      <c r="L42" s="199">
        <f t="shared" si="7"/>
        <v>0</v>
      </c>
      <c r="M42" s="199">
        <f t="shared" si="7"/>
        <v>0</v>
      </c>
      <c r="N42" s="199">
        <f t="shared" si="7"/>
        <v>0</v>
      </c>
      <c r="O42" s="199">
        <f t="shared" si="7"/>
        <v>0</v>
      </c>
      <c r="P42" s="199">
        <f t="shared" si="7"/>
        <v>0</v>
      </c>
      <c r="Q42" s="199">
        <f t="shared" si="7"/>
        <v>0</v>
      </c>
      <c r="R42" s="199">
        <f t="shared" si="7"/>
        <v>0</v>
      </c>
      <c r="S42" s="199">
        <f t="shared" si="7"/>
        <v>0</v>
      </c>
      <c r="T42" s="199">
        <f t="shared" si="7"/>
        <v>0</v>
      </c>
      <c r="U42" s="199">
        <f t="shared" si="7"/>
        <v>0</v>
      </c>
      <c r="V42" s="199">
        <f t="shared" si="7"/>
        <v>0</v>
      </c>
      <c r="W42" s="199">
        <f t="shared" si="7"/>
        <v>0</v>
      </c>
      <c r="X42" s="199">
        <f t="shared" si="7"/>
        <v>0</v>
      </c>
      <c r="Y42" s="199">
        <f t="shared" si="7"/>
        <v>0</v>
      </c>
      <c r="Z42" s="199">
        <f t="shared" si="7"/>
        <v>0</v>
      </c>
      <c r="AA42" s="199">
        <f t="shared" si="7"/>
        <v>0</v>
      </c>
      <c r="AB42" s="199">
        <f t="shared" si="7"/>
        <v>0</v>
      </c>
      <c r="AC42" s="199">
        <f t="shared" si="7"/>
        <v>0</v>
      </c>
      <c r="AD42" s="199">
        <f t="shared" si="7"/>
        <v>0</v>
      </c>
      <c r="AE42" s="199">
        <f t="shared" si="7"/>
        <v>0</v>
      </c>
      <c r="AF42" s="199">
        <f t="shared" si="7"/>
        <v>0</v>
      </c>
      <c r="AG42" s="199">
        <f t="shared" si="7"/>
        <v>0</v>
      </c>
      <c r="AH42" s="199">
        <f t="shared" si="7"/>
        <v>0</v>
      </c>
    </row>
    <row r="43" spans="1:34" s="196" customFormat="1">
      <c r="A43" s="197" t="s">
        <v>172</v>
      </c>
      <c r="B43" s="198" t="s">
        <v>190</v>
      </c>
      <c r="C43" s="199">
        <f t="shared" ref="C43:AH43" si="8">C39-C42</f>
        <v>0</v>
      </c>
      <c r="D43" s="199">
        <f t="shared" si="8"/>
        <v>0</v>
      </c>
      <c r="E43" s="199">
        <f t="shared" si="8"/>
        <v>0</v>
      </c>
      <c r="F43" s="199">
        <f t="shared" si="8"/>
        <v>0</v>
      </c>
      <c r="G43" s="199">
        <f t="shared" si="8"/>
        <v>0</v>
      </c>
      <c r="H43" s="199">
        <f t="shared" si="8"/>
        <v>0</v>
      </c>
      <c r="I43" s="199">
        <f t="shared" si="8"/>
        <v>0</v>
      </c>
      <c r="J43" s="199">
        <f t="shared" si="8"/>
        <v>0</v>
      </c>
      <c r="K43" s="199">
        <f t="shared" si="8"/>
        <v>0</v>
      </c>
      <c r="L43" s="199">
        <f t="shared" si="8"/>
        <v>0</v>
      </c>
      <c r="M43" s="199">
        <f t="shared" si="8"/>
        <v>0</v>
      </c>
      <c r="N43" s="199">
        <f t="shared" si="8"/>
        <v>0</v>
      </c>
      <c r="O43" s="199">
        <f t="shared" si="8"/>
        <v>0</v>
      </c>
      <c r="P43" s="199">
        <f t="shared" si="8"/>
        <v>0</v>
      </c>
      <c r="Q43" s="199">
        <f t="shared" si="8"/>
        <v>0</v>
      </c>
      <c r="R43" s="199">
        <f t="shared" si="8"/>
        <v>0</v>
      </c>
      <c r="S43" s="199">
        <f t="shared" si="8"/>
        <v>0</v>
      </c>
      <c r="T43" s="199">
        <f t="shared" si="8"/>
        <v>0</v>
      </c>
      <c r="U43" s="199">
        <f t="shared" si="8"/>
        <v>0</v>
      </c>
      <c r="V43" s="199">
        <f t="shared" si="8"/>
        <v>0</v>
      </c>
      <c r="W43" s="199">
        <f t="shared" si="8"/>
        <v>0</v>
      </c>
      <c r="X43" s="199">
        <f t="shared" si="8"/>
        <v>0</v>
      </c>
      <c r="Y43" s="199">
        <f t="shared" si="8"/>
        <v>0</v>
      </c>
      <c r="Z43" s="199">
        <f t="shared" si="8"/>
        <v>0</v>
      </c>
      <c r="AA43" s="199">
        <f t="shared" si="8"/>
        <v>0</v>
      </c>
      <c r="AB43" s="199">
        <f t="shared" si="8"/>
        <v>0</v>
      </c>
      <c r="AC43" s="199">
        <f t="shared" si="8"/>
        <v>0</v>
      </c>
      <c r="AD43" s="199">
        <f t="shared" si="8"/>
        <v>0</v>
      </c>
      <c r="AE43" s="199">
        <f t="shared" si="8"/>
        <v>0</v>
      </c>
      <c r="AF43" s="199">
        <f t="shared" si="8"/>
        <v>0</v>
      </c>
      <c r="AG43" s="199">
        <f t="shared" si="8"/>
        <v>0</v>
      </c>
      <c r="AH43" s="199">
        <f t="shared" si="8"/>
        <v>0</v>
      </c>
    </row>
    <row r="44" spans="1:34" s="205" customFormat="1" ht="15.75">
      <c r="A44" s="201" t="s">
        <v>173</v>
      </c>
      <c r="B44" s="202" t="s">
        <v>334</v>
      </c>
      <c r="C44" s="203">
        <v>1</v>
      </c>
      <c r="D44" s="204">
        <f>C44/(1+0.04)</f>
        <v>0.96153846153846145</v>
      </c>
      <c r="E44" s="204">
        <f t="shared" ref="E44:AH44" si="9">D44/(1+0.04)</f>
        <v>0.92455621301775137</v>
      </c>
      <c r="F44" s="204">
        <f t="shared" si="9"/>
        <v>0.88899635867091475</v>
      </c>
      <c r="G44" s="204">
        <f t="shared" si="9"/>
        <v>0.85480419102972571</v>
      </c>
      <c r="H44" s="204">
        <f t="shared" si="9"/>
        <v>0.82192710675935166</v>
      </c>
      <c r="I44" s="204">
        <f t="shared" si="9"/>
        <v>0.79031452573014582</v>
      </c>
      <c r="J44" s="204">
        <f t="shared" si="9"/>
        <v>0.75991781320206331</v>
      </c>
      <c r="K44" s="204">
        <f t="shared" si="9"/>
        <v>0.73069020500198389</v>
      </c>
      <c r="L44" s="204">
        <f t="shared" si="9"/>
        <v>0.70258673557883067</v>
      </c>
      <c r="M44" s="204">
        <f t="shared" si="9"/>
        <v>0.67556416882579873</v>
      </c>
      <c r="N44" s="204">
        <f t="shared" si="9"/>
        <v>0.64958093156326802</v>
      </c>
      <c r="O44" s="204">
        <f t="shared" si="9"/>
        <v>0.62459704958006534</v>
      </c>
      <c r="P44" s="204">
        <f t="shared" si="9"/>
        <v>0.60057408613467822</v>
      </c>
      <c r="Q44" s="204">
        <f t="shared" si="9"/>
        <v>0.57747508282180593</v>
      </c>
      <c r="R44" s="204">
        <f t="shared" si="9"/>
        <v>0.55526450271327488</v>
      </c>
      <c r="S44" s="204">
        <f t="shared" si="9"/>
        <v>0.53390817568584126</v>
      </c>
      <c r="T44" s="204">
        <f t="shared" si="9"/>
        <v>0.51337324585177047</v>
      </c>
      <c r="U44" s="204">
        <f t="shared" si="9"/>
        <v>0.49362812101131776</v>
      </c>
      <c r="V44" s="204">
        <f t="shared" si="9"/>
        <v>0.47464242404934398</v>
      </c>
      <c r="W44" s="204">
        <f t="shared" si="9"/>
        <v>0.45638694620129228</v>
      </c>
      <c r="X44" s="204">
        <f t="shared" si="9"/>
        <v>0.4388336021166272</v>
      </c>
      <c r="Y44" s="204">
        <f t="shared" si="9"/>
        <v>0.42195538665060306</v>
      </c>
      <c r="Z44" s="204">
        <f t="shared" si="9"/>
        <v>0.40572633331788754</v>
      </c>
      <c r="AA44" s="204">
        <f t="shared" si="9"/>
        <v>0.39012147434412264</v>
      </c>
      <c r="AB44" s="204">
        <f t="shared" si="9"/>
        <v>0.37511680225396404</v>
      </c>
      <c r="AC44" s="204">
        <f t="shared" si="9"/>
        <v>0.3606892329365039</v>
      </c>
      <c r="AD44" s="204">
        <f t="shared" si="9"/>
        <v>0.34681657013125372</v>
      </c>
      <c r="AE44" s="204">
        <f t="shared" si="9"/>
        <v>0.33347747128005162</v>
      </c>
      <c r="AF44" s="204">
        <f t="shared" si="9"/>
        <v>0.32065141469235731</v>
      </c>
      <c r="AG44" s="204">
        <f t="shared" si="9"/>
        <v>0.3083186679734205</v>
      </c>
      <c r="AH44" s="204">
        <f t="shared" si="9"/>
        <v>0.29646025766675049</v>
      </c>
    </row>
    <row r="45" spans="1:34" s="196" customFormat="1">
      <c r="A45" s="197" t="s">
        <v>174</v>
      </c>
      <c r="B45" s="198" t="s">
        <v>191</v>
      </c>
      <c r="C45" s="199">
        <f>C43*C44</f>
        <v>0</v>
      </c>
      <c r="D45" s="199">
        <f t="shared" ref="D45:AH45" si="10">D43*D44</f>
        <v>0</v>
      </c>
      <c r="E45" s="199">
        <f t="shared" si="10"/>
        <v>0</v>
      </c>
      <c r="F45" s="199">
        <f t="shared" si="10"/>
        <v>0</v>
      </c>
      <c r="G45" s="199">
        <f t="shared" si="10"/>
        <v>0</v>
      </c>
      <c r="H45" s="199">
        <f t="shared" si="10"/>
        <v>0</v>
      </c>
      <c r="I45" s="199">
        <f t="shared" si="10"/>
        <v>0</v>
      </c>
      <c r="J45" s="199">
        <f t="shared" si="10"/>
        <v>0</v>
      </c>
      <c r="K45" s="199">
        <f t="shared" si="10"/>
        <v>0</v>
      </c>
      <c r="L45" s="199">
        <f t="shared" si="10"/>
        <v>0</v>
      </c>
      <c r="M45" s="199">
        <f t="shared" si="10"/>
        <v>0</v>
      </c>
      <c r="N45" s="199">
        <f t="shared" si="10"/>
        <v>0</v>
      </c>
      <c r="O45" s="199">
        <f t="shared" si="10"/>
        <v>0</v>
      </c>
      <c r="P45" s="199">
        <f t="shared" si="10"/>
        <v>0</v>
      </c>
      <c r="Q45" s="199">
        <f t="shared" si="10"/>
        <v>0</v>
      </c>
      <c r="R45" s="199">
        <f t="shared" si="10"/>
        <v>0</v>
      </c>
      <c r="S45" s="199">
        <f t="shared" si="10"/>
        <v>0</v>
      </c>
      <c r="T45" s="199">
        <f t="shared" si="10"/>
        <v>0</v>
      </c>
      <c r="U45" s="199">
        <f t="shared" si="10"/>
        <v>0</v>
      </c>
      <c r="V45" s="199">
        <f t="shared" si="10"/>
        <v>0</v>
      </c>
      <c r="W45" s="199">
        <f t="shared" si="10"/>
        <v>0</v>
      </c>
      <c r="X45" s="199">
        <f t="shared" si="10"/>
        <v>0</v>
      </c>
      <c r="Y45" s="199">
        <f t="shared" si="10"/>
        <v>0</v>
      </c>
      <c r="Z45" s="199">
        <f t="shared" si="10"/>
        <v>0</v>
      </c>
      <c r="AA45" s="199">
        <f t="shared" si="10"/>
        <v>0</v>
      </c>
      <c r="AB45" s="199">
        <f t="shared" si="10"/>
        <v>0</v>
      </c>
      <c r="AC45" s="199">
        <f t="shared" si="10"/>
        <v>0</v>
      </c>
      <c r="AD45" s="199">
        <f t="shared" si="10"/>
        <v>0</v>
      </c>
      <c r="AE45" s="199">
        <f t="shared" si="10"/>
        <v>0</v>
      </c>
      <c r="AF45" s="199">
        <f t="shared" si="10"/>
        <v>0</v>
      </c>
      <c r="AG45" s="199">
        <f t="shared" si="10"/>
        <v>0</v>
      </c>
      <c r="AH45" s="199">
        <f t="shared" si="10"/>
        <v>0</v>
      </c>
    </row>
    <row r="46" spans="1:34" s="196" customFormat="1" ht="15" customHeight="1">
      <c r="A46" s="206"/>
      <c r="B46" s="207" t="s">
        <v>192</v>
      </c>
      <c r="C46" s="208">
        <f>SUM(C45:AH45)</f>
        <v>0</v>
      </c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</row>
    <row r="47" spans="1:34" s="45" customFormat="1">
      <c r="B47" s="229"/>
      <c r="C47" s="230"/>
      <c r="D47" s="231"/>
    </row>
    <row r="48" spans="1:34" s="45" customFormat="1">
      <c r="A48" s="190"/>
      <c r="B48" s="190" t="s">
        <v>168</v>
      </c>
      <c r="C48" s="232">
        <f t="shared" ref="C48:AH48" si="11">C6</f>
        <v>2016</v>
      </c>
      <c r="D48" s="233">
        <f t="shared" si="11"/>
        <v>2017</v>
      </c>
      <c r="E48" s="233">
        <f t="shared" si="11"/>
        <v>2018</v>
      </c>
      <c r="F48" s="233">
        <f t="shared" si="11"/>
        <v>2019</v>
      </c>
      <c r="G48" s="233">
        <f t="shared" si="11"/>
        <v>2020</v>
      </c>
      <c r="H48" s="233">
        <f t="shared" si="11"/>
        <v>2021</v>
      </c>
      <c r="I48" s="233">
        <f t="shared" si="11"/>
        <v>2022</v>
      </c>
      <c r="J48" s="233">
        <f t="shared" si="11"/>
        <v>2023</v>
      </c>
      <c r="K48" s="233">
        <f t="shared" si="11"/>
        <v>2024</v>
      </c>
      <c r="L48" s="233">
        <f t="shared" si="11"/>
        <v>2025</v>
      </c>
      <c r="M48" s="233">
        <f t="shared" si="11"/>
        <v>2026</v>
      </c>
      <c r="N48" s="233">
        <f t="shared" si="11"/>
        <v>2027</v>
      </c>
      <c r="O48" s="233">
        <f t="shared" si="11"/>
        <v>2028</v>
      </c>
      <c r="P48" s="233">
        <f t="shared" si="11"/>
        <v>2029</v>
      </c>
      <c r="Q48" s="233">
        <f t="shared" si="11"/>
        <v>2030</v>
      </c>
      <c r="R48" s="233">
        <f t="shared" si="11"/>
        <v>2031</v>
      </c>
      <c r="S48" s="233">
        <f t="shared" si="11"/>
        <v>2032</v>
      </c>
      <c r="T48" s="233">
        <f t="shared" si="11"/>
        <v>2033</v>
      </c>
      <c r="U48" s="233">
        <f t="shared" si="11"/>
        <v>2034</v>
      </c>
      <c r="V48" s="233">
        <f t="shared" si="11"/>
        <v>2035</v>
      </c>
      <c r="W48" s="233">
        <f t="shared" si="11"/>
        <v>2036</v>
      </c>
      <c r="X48" s="233">
        <f t="shared" si="11"/>
        <v>2037</v>
      </c>
      <c r="Y48" s="233">
        <f t="shared" si="11"/>
        <v>2038</v>
      </c>
      <c r="Z48" s="233">
        <f t="shared" si="11"/>
        <v>2039</v>
      </c>
      <c r="AA48" s="233" t="str">
        <f t="shared" si="11"/>
        <v>Rok …</v>
      </c>
      <c r="AB48" s="233" t="str">
        <f t="shared" si="11"/>
        <v>Rok …</v>
      </c>
      <c r="AC48" s="233" t="str">
        <f t="shared" si="11"/>
        <v>Rok …</v>
      </c>
      <c r="AD48" s="233" t="str">
        <f t="shared" si="11"/>
        <v>Rok …</v>
      </c>
      <c r="AE48" s="233" t="str">
        <f t="shared" si="11"/>
        <v>Rok …</v>
      </c>
      <c r="AF48" s="233" t="str">
        <f t="shared" si="11"/>
        <v>Rok …</v>
      </c>
      <c r="AG48" s="233" t="str">
        <f t="shared" si="11"/>
        <v>Rok …</v>
      </c>
      <c r="AH48" s="233" t="str">
        <f t="shared" si="11"/>
        <v>Rok …</v>
      </c>
    </row>
    <row r="49" spans="1:34" s="45" customFormat="1">
      <c r="A49" s="200" t="s">
        <v>33</v>
      </c>
      <c r="B49" s="46" t="s">
        <v>193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</row>
    <row r="50" spans="1:34" s="45" customFormat="1">
      <c r="A50" s="200" t="s">
        <v>37</v>
      </c>
      <c r="B50" s="390" t="s">
        <v>383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</row>
    <row r="51" spans="1:34" s="45" customFormat="1">
      <c r="A51" s="190" t="s">
        <v>51</v>
      </c>
      <c r="B51" s="220" t="s">
        <v>194</v>
      </c>
      <c r="C51" s="199">
        <f>C49+C50</f>
        <v>0</v>
      </c>
      <c r="D51" s="199">
        <f t="shared" ref="D51:AH51" si="12">D49+D50</f>
        <v>0</v>
      </c>
      <c r="E51" s="199">
        <f t="shared" si="12"/>
        <v>0</v>
      </c>
      <c r="F51" s="199">
        <f t="shared" si="12"/>
        <v>0</v>
      </c>
      <c r="G51" s="199">
        <f t="shared" si="12"/>
        <v>0</v>
      </c>
      <c r="H51" s="199">
        <f t="shared" si="12"/>
        <v>0</v>
      </c>
      <c r="I51" s="199">
        <f t="shared" si="12"/>
        <v>0</v>
      </c>
      <c r="J51" s="199">
        <f t="shared" si="12"/>
        <v>0</v>
      </c>
      <c r="K51" s="199">
        <f t="shared" si="12"/>
        <v>0</v>
      </c>
      <c r="L51" s="199">
        <f t="shared" si="12"/>
        <v>0</v>
      </c>
      <c r="M51" s="199">
        <f t="shared" si="12"/>
        <v>0</v>
      </c>
      <c r="N51" s="199">
        <f t="shared" si="12"/>
        <v>0</v>
      </c>
      <c r="O51" s="199">
        <f t="shared" si="12"/>
        <v>0</v>
      </c>
      <c r="P51" s="199">
        <f t="shared" si="12"/>
        <v>0</v>
      </c>
      <c r="Q51" s="199">
        <f t="shared" si="12"/>
        <v>0</v>
      </c>
      <c r="R51" s="199">
        <f t="shared" si="12"/>
        <v>0</v>
      </c>
      <c r="S51" s="199">
        <f t="shared" si="12"/>
        <v>0</v>
      </c>
      <c r="T51" s="199">
        <f t="shared" si="12"/>
        <v>0</v>
      </c>
      <c r="U51" s="199">
        <f t="shared" si="12"/>
        <v>0</v>
      </c>
      <c r="V51" s="199">
        <f t="shared" si="12"/>
        <v>0</v>
      </c>
      <c r="W51" s="199">
        <f t="shared" si="12"/>
        <v>0</v>
      </c>
      <c r="X51" s="199">
        <f t="shared" si="12"/>
        <v>0</v>
      </c>
      <c r="Y51" s="199">
        <f t="shared" si="12"/>
        <v>0</v>
      </c>
      <c r="Z51" s="199">
        <f t="shared" si="12"/>
        <v>0</v>
      </c>
      <c r="AA51" s="199">
        <f t="shared" si="12"/>
        <v>0</v>
      </c>
      <c r="AB51" s="199">
        <f t="shared" si="12"/>
        <v>0</v>
      </c>
      <c r="AC51" s="199">
        <f t="shared" si="12"/>
        <v>0</v>
      </c>
      <c r="AD51" s="199">
        <f t="shared" si="12"/>
        <v>0</v>
      </c>
      <c r="AE51" s="199">
        <f t="shared" si="12"/>
        <v>0</v>
      </c>
      <c r="AF51" s="199">
        <f t="shared" si="12"/>
        <v>0</v>
      </c>
      <c r="AG51" s="199">
        <f t="shared" si="12"/>
        <v>0</v>
      </c>
      <c r="AH51" s="199">
        <f t="shared" si="12"/>
        <v>0</v>
      </c>
    </row>
    <row r="52" spans="1:34" s="236" customFormat="1" ht="15.75">
      <c r="A52" s="234" t="s">
        <v>52</v>
      </c>
      <c r="B52" s="47" t="s">
        <v>339</v>
      </c>
      <c r="C52" s="235">
        <f t="shared" ref="C52:AH52" si="13">C13</f>
        <v>1</v>
      </c>
      <c r="D52" s="235">
        <f t="shared" si="13"/>
        <v>1</v>
      </c>
      <c r="E52" s="235">
        <f t="shared" si="13"/>
        <v>0.96153846153846145</v>
      </c>
      <c r="F52" s="235">
        <f t="shared" si="13"/>
        <v>0.92455621301775137</v>
      </c>
      <c r="G52" s="235">
        <f t="shared" si="13"/>
        <v>0.88899635867091475</v>
      </c>
      <c r="H52" s="235">
        <f t="shared" si="13"/>
        <v>0.85480419102972571</v>
      </c>
      <c r="I52" s="235">
        <f t="shared" si="13"/>
        <v>0.82192710675935166</v>
      </c>
      <c r="J52" s="235">
        <f t="shared" si="13"/>
        <v>0.79031452573014582</v>
      </c>
      <c r="K52" s="235">
        <f t="shared" si="13"/>
        <v>0.75991781320206331</v>
      </c>
      <c r="L52" s="235">
        <f t="shared" si="13"/>
        <v>0.73069020500198389</v>
      </c>
      <c r="M52" s="235">
        <f t="shared" si="13"/>
        <v>0.70258673557883067</v>
      </c>
      <c r="N52" s="235">
        <f t="shared" si="13"/>
        <v>0.67556416882579873</v>
      </c>
      <c r="O52" s="235">
        <f t="shared" si="13"/>
        <v>0.64958093156326802</v>
      </c>
      <c r="P52" s="235">
        <f t="shared" si="13"/>
        <v>0.62459704958006534</v>
      </c>
      <c r="Q52" s="235">
        <f t="shared" si="13"/>
        <v>0.60057408613467822</v>
      </c>
      <c r="R52" s="235">
        <f t="shared" si="13"/>
        <v>0.57747508282180593</v>
      </c>
      <c r="S52" s="235">
        <f t="shared" si="13"/>
        <v>0.55526450271327488</v>
      </c>
      <c r="T52" s="235">
        <f t="shared" si="13"/>
        <v>0.53390817568584126</v>
      </c>
      <c r="U52" s="235">
        <f t="shared" si="13"/>
        <v>0.51337324585177047</v>
      </c>
      <c r="V52" s="235">
        <f t="shared" si="13"/>
        <v>0.49362812101131776</v>
      </c>
      <c r="W52" s="235">
        <f t="shared" si="13"/>
        <v>0.47464242404934398</v>
      </c>
      <c r="X52" s="235">
        <f t="shared" si="13"/>
        <v>0.45638694620129228</v>
      </c>
      <c r="Y52" s="235">
        <f t="shared" si="13"/>
        <v>0.4388336021166272</v>
      </c>
      <c r="Z52" s="235">
        <f t="shared" si="13"/>
        <v>0.42195538665060306</v>
      </c>
      <c r="AA52" s="235">
        <f t="shared" si="13"/>
        <v>0.40572633331788754</v>
      </c>
      <c r="AB52" s="235">
        <f t="shared" si="13"/>
        <v>0.39012147434412264</v>
      </c>
      <c r="AC52" s="235">
        <f t="shared" si="13"/>
        <v>0.37511680225396404</v>
      </c>
      <c r="AD52" s="235">
        <f t="shared" si="13"/>
        <v>0.3606892329365039</v>
      </c>
      <c r="AE52" s="235">
        <f t="shared" si="13"/>
        <v>0.34681657013125372</v>
      </c>
      <c r="AF52" s="235">
        <f t="shared" si="13"/>
        <v>0.33347747128005162</v>
      </c>
      <c r="AG52" s="235">
        <f t="shared" si="13"/>
        <v>0.32065141469235731</v>
      </c>
      <c r="AH52" s="235">
        <f t="shared" si="13"/>
        <v>0.3083186679734205</v>
      </c>
    </row>
    <row r="53" spans="1:34" s="45" customFormat="1">
      <c r="A53" s="190" t="s">
        <v>77</v>
      </c>
      <c r="B53" s="220" t="s">
        <v>195</v>
      </c>
      <c r="C53" s="199">
        <f>C51*C52</f>
        <v>0</v>
      </c>
      <c r="D53" s="199">
        <f t="shared" ref="D53:AH53" si="14">D51*D52</f>
        <v>0</v>
      </c>
      <c r="E53" s="199">
        <f t="shared" si="14"/>
        <v>0</v>
      </c>
      <c r="F53" s="199">
        <f t="shared" si="14"/>
        <v>0</v>
      </c>
      <c r="G53" s="199">
        <f t="shared" si="14"/>
        <v>0</v>
      </c>
      <c r="H53" s="199">
        <f t="shared" si="14"/>
        <v>0</v>
      </c>
      <c r="I53" s="199">
        <f t="shared" si="14"/>
        <v>0</v>
      </c>
      <c r="J53" s="199">
        <f t="shared" si="14"/>
        <v>0</v>
      </c>
      <c r="K53" s="199">
        <f t="shared" si="14"/>
        <v>0</v>
      </c>
      <c r="L53" s="199">
        <f t="shared" si="14"/>
        <v>0</v>
      </c>
      <c r="M53" s="199">
        <f t="shared" si="14"/>
        <v>0</v>
      </c>
      <c r="N53" s="199">
        <f t="shared" si="14"/>
        <v>0</v>
      </c>
      <c r="O53" s="199">
        <f t="shared" si="14"/>
        <v>0</v>
      </c>
      <c r="P53" s="199">
        <f t="shared" si="14"/>
        <v>0</v>
      </c>
      <c r="Q53" s="199">
        <f t="shared" si="14"/>
        <v>0</v>
      </c>
      <c r="R53" s="199">
        <f t="shared" si="14"/>
        <v>0</v>
      </c>
      <c r="S53" s="199">
        <f t="shared" si="14"/>
        <v>0</v>
      </c>
      <c r="T53" s="199">
        <f t="shared" si="14"/>
        <v>0</v>
      </c>
      <c r="U53" s="199">
        <f t="shared" si="14"/>
        <v>0</v>
      </c>
      <c r="V53" s="199">
        <f t="shared" si="14"/>
        <v>0</v>
      </c>
      <c r="W53" s="199">
        <f t="shared" si="14"/>
        <v>0</v>
      </c>
      <c r="X53" s="199">
        <f t="shared" si="14"/>
        <v>0</v>
      </c>
      <c r="Y53" s="199">
        <f t="shared" si="14"/>
        <v>0</v>
      </c>
      <c r="Z53" s="199">
        <f t="shared" si="14"/>
        <v>0</v>
      </c>
      <c r="AA53" s="199">
        <f t="shared" si="14"/>
        <v>0</v>
      </c>
      <c r="AB53" s="199">
        <f t="shared" si="14"/>
        <v>0</v>
      </c>
      <c r="AC53" s="199">
        <f t="shared" si="14"/>
        <v>0</v>
      </c>
      <c r="AD53" s="199">
        <f t="shared" si="14"/>
        <v>0</v>
      </c>
      <c r="AE53" s="199">
        <f t="shared" si="14"/>
        <v>0</v>
      </c>
      <c r="AF53" s="199">
        <f t="shared" si="14"/>
        <v>0</v>
      </c>
      <c r="AG53" s="199">
        <f t="shared" si="14"/>
        <v>0</v>
      </c>
      <c r="AH53" s="199">
        <f t="shared" si="14"/>
        <v>0</v>
      </c>
    </row>
    <row r="54" spans="1:34" s="45" customFormat="1" ht="14.25" customHeight="1">
      <c r="A54" s="237"/>
      <c r="B54" s="238" t="s">
        <v>196</v>
      </c>
      <c r="C54" s="208">
        <f>SUM(C53:AH53)</f>
        <v>0</v>
      </c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</row>
    <row r="55" spans="1:34" s="45" customFormat="1">
      <c r="A55" s="237"/>
      <c r="B55" s="239"/>
      <c r="C55" s="240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</row>
    <row r="56" spans="1:34" s="45" customFormat="1" ht="17.25" customHeight="1">
      <c r="A56" s="237"/>
      <c r="B56" s="241" t="s">
        <v>183</v>
      </c>
      <c r="C56" s="242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</row>
    <row r="57" spans="1:34" s="45" customFormat="1">
      <c r="A57" s="237"/>
      <c r="B57" s="239"/>
      <c r="C57" s="240"/>
      <c r="D57" s="209"/>
      <c r="E57" s="243"/>
      <c r="F57" s="210"/>
      <c r="G57" s="210"/>
      <c r="H57" s="210"/>
      <c r="I57" s="210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</row>
    <row r="58" spans="1:34" s="45" customFormat="1" ht="18" customHeight="1">
      <c r="A58" s="237"/>
      <c r="B58" s="241" t="s">
        <v>178</v>
      </c>
      <c r="C58" s="225"/>
      <c r="D58" s="209"/>
      <c r="E58" s="244"/>
      <c r="F58" s="244"/>
      <c r="G58" s="244"/>
      <c r="H58" s="244"/>
      <c r="I58" s="245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</row>
    <row r="59" spans="1:34" s="45" customFormat="1">
      <c r="C59" s="196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</row>
    <row r="60" spans="1:34" s="218" customFormat="1">
      <c r="B60" s="246" t="s">
        <v>197</v>
      </c>
      <c r="C60" s="247"/>
      <c r="D60" s="210"/>
      <c r="E60" s="243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</row>
    <row r="61" spans="1:34" s="45" customFormat="1" ht="25.5">
      <c r="B61" s="224" t="s">
        <v>198</v>
      </c>
      <c r="C61" s="248" t="e">
        <f>IF(ROUND((C54-C46)/C54,4)&gt;0,(IF(ROUND((C54-C46)/C54,4)&lt;100%,ROUND((C54-C46)/C54,4),100%)),0)</f>
        <v>#DIV/0!</v>
      </c>
      <c r="E61" s="244"/>
      <c r="F61" s="244"/>
      <c r="G61" s="244"/>
      <c r="H61" s="244"/>
      <c r="I61" s="245"/>
    </row>
    <row r="62" spans="1:34" s="45" customFormat="1">
      <c r="C62" s="196"/>
      <c r="E62" s="249"/>
      <c r="F62" s="249"/>
      <c r="G62" s="249"/>
      <c r="H62" s="249"/>
      <c r="I62" s="250"/>
    </row>
    <row r="63" spans="1:34" s="218" customFormat="1">
      <c r="B63" s="246" t="s">
        <v>199</v>
      </c>
      <c r="C63" s="251"/>
      <c r="E63" s="252"/>
      <c r="F63" s="252"/>
      <c r="G63" s="252"/>
      <c r="H63" s="252"/>
      <c r="I63" s="253"/>
    </row>
    <row r="64" spans="1:34" s="45" customFormat="1" ht="25.5">
      <c r="B64" s="224" t="s">
        <v>200</v>
      </c>
      <c r="C64" s="225" t="e">
        <f>C58*C61</f>
        <v>#DIV/0!</v>
      </c>
      <c r="E64" s="244"/>
      <c r="F64" s="244"/>
      <c r="G64" s="244"/>
      <c r="H64" s="244"/>
      <c r="I64" s="254"/>
    </row>
    <row r="65" spans="2:9" s="45" customFormat="1">
      <c r="C65" s="395"/>
      <c r="E65" s="249"/>
      <c r="F65" s="249"/>
      <c r="G65" s="249"/>
      <c r="H65" s="249"/>
      <c r="I65" s="250"/>
    </row>
    <row r="66" spans="2:9" s="218" customFormat="1">
      <c r="B66" s="246" t="s">
        <v>201</v>
      </c>
      <c r="C66" s="396"/>
    </row>
    <row r="67" spans="2:9" s="45" customFormat="1" ht="25.5">
      <c r="B67" s="255" t="s">
        <v>202</v>
      </c>
      <c r="C67" s="256" t="e">
        <f>C64*C56</f>
        <v>#DIV/0!</v>
      </c>
    </row>
    <row r="68" spans="2:9" s="45" customFormat="1">
      <c r="B68" s="257"/>
      <c r="C68" s="258"/>
    </row>
    <row r="69" spans="2:9" s="218" customFormat="1" ht="25.5">
      <c r="B69" s="259" t="s">
        <v>203</v>
      </c>
      <c r="C69" s="247"/>
    </row>
    <row r="70" spans="2:9" s="45" customFormat="1" ht="25.5">
      <c r="B70" s="224" t="s">
        <v>204</v>
      </c>
      <c r="C70" s="248" t="e">
        <f>C67/C58</f>
        <v>#DIV/0!</v>
      </c>
      <c r="D70" s="260"/>
    </row>
    <row r="71" spans="2:9" s="45" customFormat="1">
      <c r="B71" s="261" t="s">
        <v>205</v>
      </c>
      <c r="C71" s="394"/>
    </row>
    <row r="72" spans="2:9" s="45" customFormat="1" ht="25.5">
      <c r="B72" s="224" t="s">
        <v>206</v>
      </c>
      <c r="C72" s="248" t="e">
        <f>C61*C56</f>
        <v>#DIV/0!</v>
      </c>
    </row>
    <row r="73" spans="2:9" s="45" customFormat="1">
      <c r="B73" s="257"/>
      <c r="C73" s="262"/>
      <c r="E73" s="244"/>
      <c r="F73" s="244"/>
      <c r="G73" s="244"/>
      <c r="H73" s="244"/>
      <c r="I73" s="245"/>
    </row>
    <row r="74" spans="2:9" s="45" customFormat="1">
      <c r="C74" s="196"/>
    </row>
    <row r="75" spans="2:9" s="45" customFormat="1"/>
  </sheetData>
  <customSheetViews>
    <customSheetView guid="{7B1D7D8E-D21F-4F41-9124-97AF4D7AC4F1}" scale="70" showPageBreaks="1" fitToPage="1" printArea="1" view="pageBreakPreview">
      <pageMargins left="0.7" right="0.7" top="0.75" bottom="0.75" header="0.3" footer="0.3"/>
      <pageSetup paperSize="9" scale="43" fitToHeight="0" orientation="landscape" horizontalDpi="1200" verticalDpi="1200" r:id="rId1"/>
      <headerFooter>
        <oddFooter>&amp;CStrona &amp;P z &amp;N&amp;R3 Poziom dofinansowania</oddFooter>
      </headerFooter>
    </customSheetView>
    <customSheetView guid="{E0009F4F-48B6-4F1C-908A-7AA9220F9FEE}" scale="70" showPageBreaks="1">
      <selection activeCell="J30" sqref="J30"/>
      <colBreaks count="1" manualBreakCount="1">
        <brk id="17" max="1048575" man="1"/>
      </colBreaks>
      <pageMargins left="0.7" right="0.7" top="0.75" bottom="0.75" header="0.3" footer="0.3"/>
      <pageSetup paperSize="9" scale="30" orientation="portrait" horizontalDpi="1200" verticalDpi="1200" r:id="rId2"/>
    </customSheetView>
    <customSheetView guid="{6D8ACA1D-6FAD-497E-8DEE-A33C8B954C59}">
      <selection activeCell="E66" sqref="E66"/>
      <colBreaks count="1" manualBreakCount="1">
        <brk id="17" max="1048575" man="1"/>
      </colBreaks>
      <pageMargins left="0.7" right="0.7" top="0.75" bottom="0.75" header="0.3" footer="0.3"/>
      <pageSetup paperSize="9" scale="30" orientation="portrait" horizontalDpi="1200" verticalDpi="1200" r:id="rId3"/>
    </customSheetView>
    <customSheetView guid="{F7D79B8D-92A2-4094-827A-AE8F90DE993F}" topLeftCell="A64">
      <selection activeCell="E58" sqref="E58"/>
      <pageMargins left="0.7" right="0.7" top="0.75" bottom="0.75" header="0.3" footer="0.3"/>
      <pageSetup paperSize="9" orientation="portrait" horizontalDpi="1200" verticalDpi="1200" r:id="rId4"/>
    </customSheetView>
    <customSheetView guid="{19015944-8DC3-4198-B28B-DDAFEE7C00D9}" scale="80" showPageBreaks="1" printArea="1" hiddenColumns="1" topLeftCell="A22">
      <selection activeCell="H59" sqref="H59"/>
      <rowBreaks count="1" manualBreakCount="1">
        <brk id="55" max="33" man="1"/>
      </rowBreaks>
      <pageMargins left="0.35433070866141736" right="0.43307086614173229" top="0.43307086614173229" bottom="0.43307086614173229" header="0.31496062992125984" footer="0.23622047244094491"/>
      <pageSetup paperSize="9" scale="63" orientation="landscape" verticalDpi="1200" r:id="rId5"/>
      <headerFooter>
        <oddFooter>&amp;C&amp;8Strona &amp;P z &amp;N&amp;R&amp;8&amp;A</oddFooter>
      </headerFooter>
    </customSheetView>
    <customSheetView guid="{9EC9AAF8-31E5-417A-A928-3DBD93AA7952}" showPageBreaks="1">
      <selection activeCell="B42" sqref="B42"/>
      <pageMargins left="0.7" right="0.7" top="0.75" bottom="0.75" header="0.3" footer="0.3"/>
      <pageSetup paperSize="9" orientation="portrait" horizontalDpi="1200" verticalDpi="1200" r:id="rId6"/>
    </customSheetView>
    <customSheetView guid="{6F4C57C8-5562-4709-9327-9573B39EDAF4}" showPageBreaks="1">
      <selection activeCell="C70" sqref="C70"/>
      <colBreaks count="1" manualBreakCount="1">
        <brk id="17" max="1048575" man="1"/>
      </colBreaks>
      <pageMargins left="0.7" right="0.7" top="0.75" bottom="0.75" header="0.3" footer="0.3"/>
      <pageSetup paperSize="9" scale="30" orientation="portrait" horizontalDpi="1200" verticalDpi="1200" r:id="rId7"/>
    </customSheetView>
    <customSheetView guid="{11719C98-23F7-41BD-A4E2-6BEADD115585}" scale="70" showPageBreaks="1" fitToPage="1" printArea="1" view="pageBreakPreview" topLeftCell="A7">
      <selection activeCell="C31" sqref="C31"/>
      <pageMargins left="0.7" right="0.7" top="0.75" bottom="0.75" header="0.3" footer="0.3"/>
      <pageSetup paperSize="9" scale="43" fitToHeight="0" orientation="landscape" horizontalDpi="1200" verticalDpi="1200" r:id="rId8"/>
      <headerFooter>
        <oddFooter>&amp;CStrona &amp;P z &amp;N&amp;R3 Poziom dofinansowania</oddFooter>
      </headerFooter>
    </customSheetView>
  </customSheetViews>
  <mergeCells count="9">
    <mergeCell ref="E25:H25"/>
    <mergeCell ref="E27:H27"/>
    <mergeCell ref="E29:H29"/>
    <mergeCell ref="E31:H31"/>
    <mergeCell ref="C1:I1"/>
    <mergeCell ref="C17:I17"/>
    <mergeCell ref="C18:I18"/>
    <mergeCell ref="E21:H21"/>
    <mergeCell ref="E23:H23"/>
  </mergeCells>
  <pageMargins left="0.7" right="0.7" top="0.75" bottom="0.75" header="0.3" footer="0.3"/>
  <pageSetup paperSize="9" scale="43" fitToHeight="0" orientation="landscape" horizontalDpi="1200" verticalDpi="1200" r:id="rId9"/>
  <headerFooter>
    <oddFooter>&amp;CStrona &amp;P z &amp;N&amp;R3 Poziom dofinansowania</oddFooter>
  </headerFooter>
  <legacy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view="pageBreakPreview" zoomScale="80" zoomScaleNormal="60" zoomScaleSheetLayoutView="80" workbookViewId="0"/>
  </sheetViews>
  <sheetFormatPr defaultRowHeight="12.75"/>
  <cols>
    <col min="1" max="1" width="4.140625" style="44" customWidth="1"/>
    <col min="2" max="2" width="50.7109375" style="44" customWidth="1"/>
    <col min="3" max="3" width="15.85546875" style="41" customWidth="1"/>
    <col min="4" max="10" width="15.85546875" style="44" customWidth="1"/>
    <col min="11" max="11" width="16.5703125" style="44" customWidth="1"/>
    <col min="12" max="17" width="15.85546875" style="44" customWidth="1"/>
    <col min="18" max="18" width="15.28515625" style="44" bestFit="1" customWidth="1"/>
    <col min="19" max="16384" width="9.140625" style="44"/>
  </cols>
  <sheetData>
    <row r="1" spans="1:18" s="45" customFormat="1" ht="15.75" customHeight="1"/>
    <row r="2" spans="1:18" ht="15.75" customHeight="1">
      <c r="A2" s="24" t="s">
        <v>322</v>
      </c>
      <c r="B2" s="24"/>
      <c r="C2" s="27"/>
      <c r="D2" s="27"/>
      <c r="E2" s="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8" ht="15.75" customHeight="1">
      <c r="A3" s="344" t="s">
        <v>27</v>
      </c>
      <c r="B3" s="351" t="s">
        <v>28</v>
      </c>
      <c r="C3" s="346">
        <v>2016</v>
      </c>
      <c r="D3" s="346">
        <f>C3+1</f>
        <v>2017</v>
      </c>
      <c r="E3" s="367">
        <f t="shared" ref="E3:R3" si="0">D3+1</f>
        <v>2018</v>
      </c>
      <c r="F3" s="367">
        <f t="shared" si="0"/>
        <v>2019</v>
      </c>
      <c r="G3" s="367">
        <f t="shared" si="0"/>
        <v>2020</v>
      </c>
      <c r="H3" s="367">
        <f t="shared" si="0"/>
        <v>2021</v>
      </c>
      <c r="I3" s="367">
        <f t="shared" si="0"/>
        <v>2022</v>
      </c>
      <c r="J3" s="367">
        <f t="shared" si="0"/>
        <v>2023</v>
      </c>
      <c r="K3" s="367">
        <f t="shared" si="0"/>
        <v>2024</v>
      </c>
      <c r="L3" s="367">
        <f t="shared" si="0"/>
        <v>2025</v>
      </c>
      <c r="M3" s="367">
        <f t="shared" si="0"/>
        <v>2026</v>
      </c>
      <c r="N3" s="367">
        <f t="shared" si="0"/>
        <v>2027</v>
      </c>
      <c r="O3" s="367">
        <f t="shared" si="0"/>
        <v>2028</v>
      </c>
      <c r="P3" s="367">
        <f t="shared" si="0"/>
        <v>2029</v>
      </c>
      <c r="Q3" s="367">
        <f t="shared" si="0"/>
        <v>2030</v>
      </c>
      <c r="R3" s="367">
        <f t="shared" si="0"/>
        <v>2031</v>
      </c>
    </row>
    <row r="4" spans="1:18" ht="15.75" customHeight="1">
      <c r="A4" s="339" t="s">
        <v>31</v>
      </c>
      <c r="B4" s="353" t="s">
        <v>305</v>
      </c>
      <c r="C4" s="400">
        <f>SUM(C5:C6)</f>
        <v>0</v>
      </c>
      <c r="D4" s="400">
        <f t="shared" ref="D4:Q4" si="1">SUM(D5:D6)</f>
        <v>0</v>
      </c>
      <c r="E4" s="400">
        <f t="shared" si="1"/>
        <v>0</v>
      </c>
      <c r="F4" s="400">
        <f t="shared" si="1"/>
        <v>0</v>
      </c>
      <c r="G4" s="400">
        <f t="shared" si="1"/>
        <v>0</v>
      </c>
      <c r="H4" s="400">
        <f t="shared" si="1"/>
        <v>0</v>
      </c>
      <c r="I4" s="400">
        <f t="shared" si="1"/>
        <v>0</v>
      </c>
      <c r="J4" s="400">
        <f t="shared" si="1"/>
        <v>0</v>
      </c>
      <c r="K4" s="400">
        <f t="shared" si="1"/>
        <v>0</v>
      </c>
      <c r="L4" s="400">
        <f t="shared" si="1"/>
        <v>0</v>
      </c>
      <c r="M4" s="400">
        <f t="shared" si="1"/>
        <v>0</v>
      </c>
      <c r="N4" s="400">
        <f t="shared" si="1"/>
        <v>0</v>
      </c>
      <c r="O4" s="400">
        <f t="shared" si="1"/>
        <v>0</v>
      </c>
      <c r="P4" s="400">
        <f t="shared" si="1"/>
        <v>0</v>
      </c>
      <c r="Q4" s="400">
        <f t="shared" si="1"/>
        <v>0</v>
      </c>
      <c r="R4" s="400">
        <f t="shared" ref="R4" si="2">SUM(R5:R6)</f>
        <v>125465.125</v>
      </c>
    </row>
    <row r="5" spans="1:18" ht="28.5" customHeight="1">
      <c r="A5" s="342" t="s">
        <v>33</v>
      </c>
      <c r="B5" s="340" t="s">
        <v>306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</row>
    <row r="6" spans="1:18" s="539" customFormat="1">
      <c r="A6" s="342" t="s">
        <v>37</v>
      </c>
      <c r="B6" s="690" t="s">
        <v>26</v>
      </c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>
        <f>'10'!O34</f>
        <v>0</v>
      </c>
      <c r="R6" s="521">
        <f>'10'!P34</f>
        <v>125465.125</v>
      </c>
    </row>
    <row r="7" spans="1:18" s="539" customFormat="1">
      <c r="A7" s="355" t="s">
        <v>38</v>
      </c>
      <c r="B7" s="691" t="s">
        <v>307</v>
      </c>
      <c r="C7" s="692">
        <f>SUM(C8:C10)</f>
        <v>0</v>
      </c>
      <c r="D7" s="692">
        <f t="shared" ref="D7:Q7" si="3">SUM(D8:D10)</f>
        <v>564193.16666666663</v>
      </c>
      <c r="E7" s="692">
        <f t="shared" si="3"/>
        <v>1307242.6666666667</v>
      </c>
      <c r="F7" s="692">
        <f t="shared" si="3"/>
        <v>64876</v>
      </c>
      <c r="G7" s="692">
        <f t="shared" si="3"/>
        <v>432277</v>
      </c>
      <c r="H7" s="692">
        <f t="shared" si="3"/>
        <v>118229.16666666666</v>
      </c>
      <c r="I7" s="692">
        <f t="shared" si="3"/>
        <v>433071</v>
      </c>
      <c r="J7" s="692">
        <f t="shared" si="3"/>
        <v>65670</v>
      </c>
      <c r="K7" s="692">
        <f t="shared" si="3"/>
        <v>433071</v>
      </c>
      <c r="L7" s="692">
        <f t="shared" si="3"/>
        <v>118560</v>
      </c>
      <c r="M7" s="692">
        <f t="shared" si="3"/>
        <v>433071</v>
      </c>
      <c r="N7" s="692">
        <f t="shared" si="3"/>
        <v>65670</v>
      </c>
      <c r="O7" s="692">
        <f t="shared" si="3"/>
        <v>485961</v>
      </c>
      <c r="P7" s="692">
        <f t="shared" si="3"/>
        <v>65670</v>
      </c>
      <c r="Q7" s="692">
        <f t="shared" si="3"/>
        <v>433071</v>
      </c>
      <c r="R7" s="692">
        <f t="shared" ref="R7" si="4">SUM(R8:R10)</f>
        <v>118560</v>
      </c>
    </row>
    <row r="8" spans="1:18" s="539" customFormat="1">
      <c r="A8" s="342" t="s">
        <v>33</v>
      </c>
      <c r="B8" s="690" t="s">
        <v>308</v>
      </c>
      <c r="C8" s="693">
        <f>'2 Dane wyjściowe'!C23</f>
        <v>0</v>
      </c>
      <c r="D8" s="693">
        <f>'2 Dane wyjściowe'!D23</f>
        <v>557251.5</v>
      </c>
      <c r="E8" s="693">
        <f>'2 Dane wyjściowe'!E23</f>
        <v>1264440</v>
      </c>
      <c r="F8" s="693">
        <f>'2 Dane wyjściowe'!F28</f>
        <v>0</v>
      </c>
      <c r="G8" s="693">
        <f>'2 Dane wyjściowe'!G28</f>
        <v>367401</v>
      </c>
      <c r="H8" s="693">
        <f>'2 Dane wyjściowe'!H28</f>
        <v>52890</v>
      </c>
      <c r="I8" s="693">
        <f>'2 Dane wyjściowe'!I28</f>
        <v>367401</v>
      </c>
      <c r="J8" s="693">
        <f>'2 Dane wyjściowe'!J28</f>
        <v>0</v>
      </c>
      <c r="K8" s="693">
        <f>'2 Dane wyjściowe'!K28</f>
        <v>367401</v>
      </c>
      <c r="L8" s="693">
        <f>'2 Dane wyjściowe'!L28</f>
        <v>52890</v>
      </c>
      <c r="M8" s="693">
        <f>'2 Dane wyjściowe'!M28</f>
        <v>367401</v>
      </c>
      <c r="N8" s="693">
        <f>'2 Dane wyjściowe'!N28</f>
        <v>0</v>
      </c>
      <c r="O8" s="693">
        <f>'2 Dane wyjściowe'!O28</f>
        <v>420291</v>
      </c>
      <c r="P8" s="693">
        <f>'2 Dane wyjściowe'!P28</f>
        <v>0</v>
      </c>
      <c r="Q8" s="693">
        <f>'2 Dane wyjściowe'!Q28</f>
        <v>367401</v>
      </c>
      <c r="R8" s="693">
        <f>'2 Dane wyjściowe'!R28</f>
        <v>52890</v>
      </c>
    </row>
    <row r="9" spans="1:18" s="539" customFormat="1">
      <c r="A9" s="342" t="s">
        <v>37</v>
      </c>
      <c r="B9" s="390" t="s">
        <v>383</v>
      </c>
      <c r="C9" s="521">
        <v>0</v>
      </c>
      <c r="D9" s="521">
        <v>0</v>
      </c>
      <c r="E9" s="521">
        <v>0</v>
      </c>
      <c r="F9" s="521">
        <v>0</v>
      </c>
      <c r="G9" s="521">
        <v>0</v>
      </c>
      <c r="H9" s="521">
        <v>0</v>
      </c>
      <c r="I9" s="521">
        <v>0</v>
      </c>
      <c r="J9" s="521">
        <v>0</v>
      </c>
      <c r="K9" s="521">
        <v>0</v>
      </c>
      <c r="L9" s="521">
        <v>0</v>
      </c>
      <c r="M9" s="521">
        <v>0</v>
      </c>
      <c r="N9" s="521">
        <v>0</v>
      </c>
      <c r="O9" s="521">
        <v>0</v>
      </c>
      <c r="P9" s="521">
        <v>0</v>
      </c>
      <c r="Q9" s="521">
        <v>0</v>
      </c>
      <c r="R9" s="521">
        <v>0</v>
      </c>
    </row>
    <row r="10" spans="1:18" s="539" customFormat="1">
      <c r="A10" s="342" t="s">
        <v>52</v>
      </c>
      <c r="B10" s="690" t="s">
        <v>73</v>
      </c>
      <c r="C10" s="521">
        <f>SUM('2 Dane wyjściowe'!C38:C44)</f>
        <v>0</v>
      </c>
      <c r="D10" s="521">
        <f>SUM('2 Dane wyjściowe'!D38:D44)</f>
        <v>6941.6666666666661</v>
      </c>
      <c r="E10" s="521">
        <f>SUM('2 Dane wyjściowe'!E38:E44)</f>
        <v>42802.666666666672</v>
      </c>
      <c r="F10" s="521">
        <f>SUM('2 Dane wyjściowe'!F38:F44)</f>
        <v>64876</v>
      </c>
      <c r="G10" s="521">
        <f>SUM('2 Dane wyjściowe'!G38:G44)</f>
        <v>64876</v>
      </c>
      <c r="H10" s="521">
        <f>SUM('2 Dane wyjściowe'!H38:H44)</f>
        <v>65339.166666666664</v>
      </c>
      <c r="I10" s="521">
        <f>SUM('2 Dane wyjściowe'!I38:I44)</f>
        <v>65670</v>
      </c>
      <c r="J10" s="521">
        <f>SUM('2 Dane wyjściowe'!J38:J44)</f>
        <v>65670</v>
      </c>
      <c r="K10" s="521">
        <f>SUM('2 Dane wyjściowe'!K38:K44)</f>
        <v>65670</v>
      </c>
      <c r="L10" s="521">
        <f>SUM('2 Dane wyjściowe'!L38:L44)</f>
        <v>65670</v>
      </c>
      <c r="M10" s="521">
        <f>SUM('2 Dane wyjściowe'!M38:M44)</f>
        <v>65670</v>
      </c>
      <c r="N10" s="521">
        <f>SUM('2 Dane wyjściowe'!N38:N44)</f>
        <v>65670</v>
      </c>
      <c r="O10" s="521">
        <f>SUM('2 Dane wyjściowe'!O38:O44)</f>
        <v>65670</v>
      </c>
      <c r="P10" s="521">
        <f>SUM('2 Dane wyjściowe'!P38:P44)</f>
        <v>65670</v>
      </c>
      <c r="Q10" s="521">
        <f>SUM('2 Dane wyjściowe'!Q38:Q44)</f>
        <v>65670</v>
      </c>
      <c r="R10" s="521">
        <f>SUM('2 Dane wyjściowe'!R38:R44)</f>
        <v>65670</v>
      </c>
    </row>
    <row r="11" spans="1:18">
      <c r="A11" s="338" t="s">
        <v>63</v>
      </c>
      <c r="B11" s="352" t="s">
        <v>309</v>
      </c>
      <c r="C11" s="401">
        <f>C4-C7</f>
        <v>0</v>
      </c>
      <c r="D11" s="401">
        <f t="shared" ref="D11:Q11" si="5">D4-D7</f>
        <v>-564193.16666666663</v>
      </c>
      <c r="E11" s="401">
        <f t="shared" si="5"/>
        <v>-1307242.6666666667</v>
      </c>
      <c r="F11" s="401">
        <f t="shared" si="5"/>
        <v>-64876</v>
      </c>
      <c r="G11" s="401">
        <f t="shared" si="5"/>
        <v>-432277</v>
      </c>
      <c r="H11" s="401">
        <f t="shared" si="5"/>
        <v>-118229.16666666666</v>
      </c>
      <c r="I11" s="401">
        <f t="shared" si="5"/>
        <v>-433071</v>
      </c>
      <c r="J11" s="401">
        <f t="shared" si="5"/>
        <v>-65670</v>
      </c>
      <c r="K11" s="401">
        <f t="shared" si="5"/>
        <v>-433071</v>
      </c>
      <c r="L11" s="401">
        <f t="shared" si="5"/>
        <v>-118560</v>
      </c>
      <c r="M11" s="401">
        <f t="shared" si="5"/>
        <v>-433071</v>
      </c>
      <c r="N11" s="401">
        <f t="shared" si="5"/>
        <v>-65670</v>
      </c>
      <c r="O11" s="401">
        <f t="shared" si="5"/>
        <v>-485961</v>
      </c>
      <c r="P11" s="401">
        <f t="shared" si="5"/>
        <v>-65670</v>
      </c>
      <c r="Q11" s="401">
        <f t="shared" si="5"/>
        <v>-433071</v>
      </c>
      <c r="R11" s="401">
        <f t="shared" ref="R11" si="6">R4-R7</f>
        <v>6905.125</v>
      </c>
    </row>
    <row r="12" spans="1:18" s="539" customFormat="1" ht="15.75">
      <c r="A12" s="9" t="s">
        <v>64</v>
      </c>
      <c r="B12" s="536" t="s">
        <v>334</v>
      </c>
      <c r="C12" s="537">
        <v>1</v>
      </c>
      <c r="D12" s="538">
        <v>1</v>
      </c>
      <c r="E12" s="538">
        <f>D12/(1+$C$14)</f>
        <v>0.96153846153846145</v>
      </c>
      <c r="F12" s="538">
        <f t="shared" ref="F12:R12" si="7">E12/(1+$C$14)</f>
        <v>0.92455621301775137</v>
      </c>
      <c r="G12" s="538">
        <f t="shared" si="7"/>
        <v>0.88899635867091475</v>
      </c>
      <c r="H12" s="538">
        <f t="shared" si="7"/>
        <v>0.85480419102972571</v>
      </c>
      <c r="I12" s="538">
        <f t="shared" si="7"/>
        <v>0.82192710675935166</v>
      </c>
      <c r="J12" s="538">
        <f t="shared" si="7"/>
        <v>0.79031452573014582</v>
      </c>
      <c r="K12" s="538">
        <f t="shared" si="7"/>
        <v>0.75991781320206331</v>
      </c>
      <c r="L12" s="538">
        <f t="shared" si="7"/>
        <v>0.73069020500198389</v>
      </c>
      <c r="M12" s="538">
        <f t="shared" si="7"/>
        <v>0.70258673557883067</v>
      </c>
      <c r="N12" s="538">
        <f t="shared" si="7"/>
        <v>0.67556416882579873</v>
      </c>
      <c r="O12" s="538">
        <f t="shared" si="7"/>
        <v>0.64958093156326802</v>
      </c>
      <c r="P12" s="538">
        <f t="shared" si="7"/>
        <v>0.62459704958006534</v>
      </c>
      <c r="Q12" s="538">
        <f t="shared" si="7"/>
        <v>0.60057408613467822</v>
      </c>
      <c r="R12" s="538">
        <f t="shared" si="7"/>
        <v>0.57747508282180593</v>
      </c>
    </row>
    <row r="13" spans="1:18">
      <c r="A13" s="338" t="s">
        <v>65</v>
      </c>
      <c r="B13" s="352" t="s">
        <v>91</v>
      </c>
      <c r="C13" s="401">
        <f>C11*C12</f>
        <v>0</v>
      </c>
      <c r="D13" s="401">
        <f>D11*D12</f>
        <v>-564193.16666666663</v>
      </c>
      <c r="E13" s="401">
        <f t="shared" ref="E13:Q13" si="8">E11*E12</f>
        <v>-1256964.1025641025</v>
      </c>
      <c r="F13" s="401">
        <f t="shared" si="8"/>
        <v>-59981.508875739637</v>
      </c>
      <c r="G13" s="401">
        <f t="shared" si="8"/>
        <v>-384292.67893718701</v>
      </c>
      <c r="H13" s="401">
        <f t="shared" si="8"/>
        <v>-101062.78716861861</v>
      </c>
      <c r="I13" s="401">
        <f t="shared" si="8"/>
        <v>-355952.7940513792</v>
      </c>
      <c r="J13" s="401">
        <f t="shared" si="8"/>
        <v>-51899.954904698679</v>
      </c>
      <c r="K13" s="401">
        <f t="shared" si="8"/>
        <v>-329098.36728123075</v>
      </c>
      <c r="L13" s="401">
        <f t="shared" si="8"/>
        <v>-86630.630705035204</v>
      </c>
      <c r="M13" s="401">
        <f t="shared" si="8"/>
        <v>-304269.94016385975</v>
      </c>
      <c r="N13" s="401">
        <f t="shared" si="8"/>
        <v>-44364.2989667902</v>
      </c>
      <c r="O13" s="401">
        <f t="shared" si="8"/>
        <v>-315670.99908341729</v>
      </c>
      <c r="P13" s="401">
        <f t="shared" si="8"/>
        <v>-41017.288245922893</v>
      </c>
      <c r="Q13" s="401">
        <f t="shared" si="8"/>
        <v>-260091.22005643122</v>
      </c>
      <c r="R13" s="401">
        <f t="shared" ref="R13" si="9">R11*R12</f>
        <v>3987.5376312699227</v>
      </c>
    </row>
    <row r="14" spans="1:18">
      <c r="A14" s="343"/>
      <c r="B14" s="341" t="s">
        <v>74</v>
      </c>
      <c r="C14" s="348">
        <v>0.04</v>
      </c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</row>
    <row r="15" spans="1:18" ht="25.5">
      <c r="A15" s="343"/>
      <c r="B15" s="341" t="s">
        <v>75</v>
      </c>
      <c r="C15" s="347">
        <f>SUM(C13:R13)</f>
        <v>-4151502.2000398096</v>
      </c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</row>
    <row r="16" spans="1:18" ht="25.5">
      <c r="A16" s="343"/>
      <c r="B16" s="341" t="s">
        <v>76</v>
      </c>
      <c r="C16" s="540" t="e">
        <f>IRR(C11:R11)</f>
        <v>#NUM!</v>
      </c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</row>
    <row r="17" spans="1:18">
      <c r="A17" s="29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</row>
    <row r="18" spans="1:18">
      <c r="A18" s="29"/>
      <c r="C18" s="44"/>
    </row>
    <row r="19" spans="1:18">
      <c r="A19" s="360" t="s">
        <v>365</v>
      </c>
      <c r="B19" s="361"/>
      <c r="C19" s="380"/>
      <c r="D19" s="379"/>
      <c r="E19" s="379"/>
      <c r="F19" s="379"/>
      <c r="G19" s="37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8">
      <c r="A20" s="376"/>
      <c r="B20" s="374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</row>
    <row r="21" spans="1:18">
      <c r="A21" s="364" t="s">
        <v>27</v>
      </c>
      <c r="B21" s="372" t="s">
        <v>28</v>
      </c>
      <c r="C21" s="367">
        <v>2016</v>
      </c>
      <c r="D21" s="367">
        <f>C21+1</f>
        <v>2017</v>
      </c>
      <c r="E21" s="367">
        <f t="shared" ref="E21:R21" si="10">D21+1</f>
        <v>2018</v>
      </c>
      <c r="F21" s="367">
        <f t="shared" si="10"/>
        <v>2019</v>
      </c>
      <c r="G21" s="367">
        <f t="shared" si="10"/>
        <v>2020</v>
      </c>
      <c r="H21" s="367">
        <f t="shared" si="10"/>
        <v>2021</v>
      </c>
      <c r="I21" s="367">
        <f t="shared" si="10"/>
        <v>2022</v>
      </c>
      <c r="J21" s="367">
        <f t="shared" si="10"/>
        <v>2023</v>
      </c>
      <c r="K21" s="367">
        <f t="shared" si="10"/>
        <v>2024</v>
      </c>
      <c r="L21" s="367">
        <f t="shared" si="10"/>
        <v>2025</v>
      </c>
      <c r="M21" s="367">
        <f t="shared" si="10"/>
        <v>2026</v>
      </c>
      <c r="N21" s="367">
        <f t="shared" si="10"/>
        <v>2027</v>
      </c>
      <c r="O21" s="367">
        <f t="shared" si="10"/>
        <v>2028</v>
      </c>
      <c r="P21" s="367">
        <f t="shared" si="10"/>
        <v>2029</v>
      </c>
      <c r="Q21" s="367">
        <f t="shared" si="10"/>
        <v>2030</v>
      </c>
      <c r="R21" s="367">
        <f t="shared" si="10"/>
        <v>2031</v>
      </c>
    </row>
    <row r="22" spans="1:18">
      <c r="A22" s="355" t="s">
        <v>31</v>
      </c>
      <c r="B22" s="363" t="s">
        <v>344</v>
      </c>
      <c r="C22" s="35">
        <f>C4</f>
        <v>0</v>
      </c>
      <c r="D22" s="35">
        <f t="shared" ref="D22:P22" si="11">D4</f>
        <v>0</v>
      </c>
      <c r="E22" s="35">
        <f t="shared" si="11"/>
        <v>0</v>
      </c>
      <c r="F22" s="35">
        <f t="shared" si="11"/>
        <v>0</v>
      </c>
      <c r="G22" s="35">
        <f t="shared" si="11"/>
        <v>0</v>
      </c>
      <c r="H22" s="35">
        <f t="shared" si="11"/>
        <v>0</v>
      </c>
      <c r="I22" s="35">
        <f t="shared" si="11"/>
        <v>0</v>
      </c>
      <c r="J22" s="35">
        <f t="shared" si="11"/>
        <v>0</v>
      </c>
      <c r="K22" s="35">
        <f t="shared" si="11"/>
        <v>0</v>
      </c>
      <c r="L22" s="35">
        <f t="shared" si="11"/>
        <v>0</v>
      </c>
      <c r="M22" s="35">
        <f t="shared" si="11"/>
        <v>0</v>
      </c>
      <c r="N22" s="35">
        <f t="shared" si="11"/>
        <v>0</v>
      </c>
      <c r="O22" s="35">
        <f t="shared" si="11"/>
        <v>0</v>
      </c>
      <c r="P22" s="35">
        <f t="shared" si="11"/>
        <v>0</v>
      </c>
      <c r="Q22" s="35">
        <v>0</v>
      </c>
      <c r="R22" s="349">
        <v>0</v>
      </c>
    </row>
    <row r="23" spans="1:18">
      <c r="A23" s="356">
        <v>1</v>
      </c>
      <c r="B23" s="358" t="s">
        <v>357</v>
      </c>
      <c r="C23" s="37">
        <f>SUM(C24:C25)</f>
        <v>0</v>
      </c>
      <c r="D23" s="37">
        <f t="shared" ref="D23:Q23" si="12">SUM(D24:D25)</f>
        <v>0</v>
      </c>
      <c r="E23" s="37">
        <f t="shared" si="12"/>
        <v>0</v>
      </c>
      <c r="F23" s="37">
        <f t="shared" si="12"/>
        <v>0</v>
      </c>
      <c r="G23" s="37">
        <f t="shared" si="12"/>
        <v>0</v>
      </c>
      <c r="H23" s="37">
        <f t="shared" si="12"/>
        <v>0</v>
      </c>
      <c r="I23" s="37">
        <f t="shared" si="12"/>
        <v>0</v>
      </c>
      <c r="J23" s="37">
        <f t="shared" si="12"/>
        <v>0</v>
      </c>
      <c r="K23" s="37">
        <f t="shared" si="12"/>
        <v>0</v>
      </c>
      <c r="L23" s="37">
        <f t="shared" si="12"/>
        <v>0</v>
      </c>
      <c r="M23" s="37">
        <f t="shared" si="12"/>
        <v>0</v>
      </c>
      <c r="N23" s="37">
        <f t="shared" si="12"/>
        <v>0</v>
      </c>
      <c r="O23" s="37">
        <f t="shared" si="12"/>
        <v>0</v>
      </c>
      <c r="P23" s="37">
        <f t="shared" si="12"/>
        <v>0</v>
      </c>
      <c r="Q23" s="37">
        <f t="shared" si="12"/>
        <v>0</v>
      </c>
      <c r="R23" s="350">
        <f t="shared" ref="R23" si="13">SUM(R24:R25)</f>
        <v>0</v>
      </c>
    </row>
    <row r="24" spans="1:18">
      <c r="A24" s="356" t="s">
        <v>164</v>
      </c>
      <c r="B24" s="362" t="s">
        <v>492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50"/>
    </row>
    <row r="25" spans="1:18">
      <c r="A25" s="356" t="s">
        <v>165</v>
      </c>
      <c r="B25" s="362" t="s">
        <v>492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50"/>
    </row>
    <row r="26" spans="1:18" s="61" customFormat="1">
      <c r="A26" s="356"/>
      <c r="B26" s="363" t="s">
        <v>363</v>
      </c>
      <c r="C26" s="350">
        <f>C22+C23</f>
        <v>0</v>
      </c>
      <c r="D26" s="350">
        <f t="shared" ref="D26:Q26" si="14">D22+D23</f>
        <v>0</v>
      </c>
      <c r="E26" s="350">
        <f t="shared" si="14"/>
        <v>0</v>
      </c>
      <c r="F26" s="350">
        <f t="shared" si="14"/>
        <v>0</v>
      </c>
      <c r="G26" s="350">
        <f t="shared" si="14"/>
        <v>0</v>
      </c>
      <c r="H26" s="350">
        <f t="shared" si="14"/>
        <v>0</v>
      </c>
      <c r="I26" s="350">
        <f t="shared" si="14"/>
        <v>0</v>
      </c>
      <c r="J26" s="350">
        <f t="shared" si="14"/>
        <v>0</v>
      </c>
      <c r="K26" s="350">
        <f t="shared" si="14"/>
        <v>0</v>
      </c>
      <c r="L26" s="350">
        <f t="shared" si="14"/>
        <v>0</v>
      </c>
      <c r="M26" s="350">
        <f t="shared" si="14"/>
        <v>0</v>
      </c>
      <c r="N26" s="350">
        <f t="shared" si="14"/>
        <v>0</v>
      </c>
      <c r="O26" s="350">
        <f t="shared" si="14"/>
        <v>0</v>
      </c>
      <c r="P26" s="350">
        <f t="shared" si="14"/>
        <v>0</v>
      </c>
      <c r="Q26" s="350">
        <f t="shared" si="14"/>
        <v>0</v>
      </c>
      <c r="R26" s="350">
        <f t="shared" ref="R26" si="15">R22+R23</f>
        <v>0</v>
      </c>
    </row>
    <row r="27" spans="1:18" s="61" customFormat="1">
      <c r="A27" s="314" t="s">
        <v>38</v>
      </c>
      <c r="B27" s="363" t="s">
        <v>345</v>
      </c>
      <c r="C27" s="349">
        <f>C7</f>
        <v>0</v>
      </c>
      <c r="D27" s="349">
        <f>D7</f>
        <v>564193.16666666663</v>
      </c>
      <c r="E27" s="349">
        <f t="shared" ref="E27:Q27" si="16">E7</f>
        <v>1307242.6666666667</v>
      </c>
      <c r="F27" s="349">
        <f t="shared" si="16"/>
        <v>64876</v>
      </c>
      <c r="G27" s="349">
        <f t="shared" si="16"/>
        <v>432277</v>
      </c>
      <c r="H27" s="349">
        <f t="shared" si="16"/>
        <v>118229.16666666666</v>
      </c>
      <c r="I27" s="349">
        <f t="shared" si="16"/>
        <v>433071</v>
      </c>
      <c r="J27" s="349">
        <f t="shared" si="16"/>
        <v>65670</v>
      </c>
      <c r="K27" s="349">
        <f t="shared" si="16"/>
        <v>433071</v>
      </c>
      <c r="L27" s="349">
        <f t="shared" si="16"/>
        <v>118560</v>
      </c>
      <c r="M27" s="349">
        <f t="shared" si="16"/>
        <v>433071</v>
      </c>
      <c r="N27" s="349">
        <f t="shared" si="16"/>
        <v>65670</v>
      </c>
      <c r="O27" s="349">
        <f t="shared" si="16"/>
        <v>485961</v>
      </c>
      <c r="P27" s="349">
        <f t="shared" si="16"/>
        <v>65670</v>
      </c>
      <c r="Q27" s="349">
        <f t="shared" si="16"/>
        <v>433071</v>
      </c>
      <c r="R27" s="349">
        <f t="shared" ref="R27" si="17">R7</f>
        <v>118560</v>
      </c>
    </row>
    <row r="28" spans="1:18" s="61" customFormat="1">
      <c r="A28" s="356">
        <v>1</v>
      </c>
      <c r="B28" s="358" t="s">
        <v>358</v>
      </c>
      <c r="C28" s="350">
        <f t="shared" ref="C28:Q28" si="18">SUM(C29:C30)</f>
        <v>0</v>
      </c>
      <c r="D28" s="350">
        <f>SUM(D29:D30)</f>
        <v>-105499.5352303523</v>
      </c>
      <c r="E28" s="350">
        <f t="shared" si="18"/>
        <v>-244443.75067750682</v>
      </c>
      <c r="F28" s="350">
        <f t="shared" si="18"/>
        <v>-12131.284552845529</v>
      </c>
      <c r="G28" s="350">
        <f t="shared" si="18"/>
        <v>-80832.284552845536</v>
      </c>
      <c r="H28" s="350">
        <f t="shared" si="18"/>
        <v>-22107.892953929539</v>
      </c>
      <c r="I28" s="350">
        <f t="shared" si="18"/>
        <v>-80980.756097560981</v>
      </c>
      <c r="J28" s="350">
        <f t="shared" si="18"/>
        <v>-12279.756097560976</v>
      </c>
      <c r="K28" s="350">
        <f t="shared" si="18"/>
        <v>-80980.756097560981</v>
      </c>
      <c r="L28" s="350">
        <f t="shared" si="18"/>
        <v>-22169.756097560974</v>
      </c>
      <c r="M28" s="350">
        <f t="shared" si="18"/>
        <v>-80980.756097560981</v>
      </c>
      <c r="N28" s="350">
        <f t="shared" si="18"/>
        <v>-12279.756097560976</v>
      </c>
      <c r="O28" s="350">
        <f t="shared" si="18"/>
        <v>-90870.756097560981</v>
      </c>
      <c r="P28" s="350">
        <f t="shared" si="18"/>
        <v>-12279.756097560976</v>
      </c>
      <c r="Q28" s="350">
        <f t="shared" si="18"/>
        <v>-80980.756097560981</v>
      </c>
      <c r="R28" s="350">
        <f t="shared" ref="R28" si="19">SUM(R29:R30)</f>
        <v>-22169.756097560974</v>
      </c>
    </row>
    <row r="29" spans="1:18" s="61" customFormat="1">
      <c r="A29" s="356" t="s">
        <v>34</v>
      </c>
      <c r="B29" s="362" t="s">
        <v>359</v>
      </c>
      <c r="C29" s="350"/>
      <c r="D29" s="350">
        <f>-D27/1.23*0.23</f>
        <v>-105499.5352303523</v>
      </c>
      <c r="E29" s="350">
        <f t="shared" ref="E29:Q29" si="20">-E27/1.23*0.23</f>
        <v>-244443.75067750682</v>
      </c>
      <c r="F29" s="350">
        <f t="shared" si="20"/>
        <v>-12131.284552845529</v>
      </c>
      <c r="G29" s="350">
        <f t="shared" si="20"/>
        <v>-80832.284552845536</v>
      </c>
      <c r="H29" s="350">
        <f t="shared" si="20"/>
        <v>-22107.892953929539</v>
      </c>
      <c r="I29" s="350">
        <f t="shared" si="20"/>
        <v>-80980.756097560981</v>
      </c>
      <c r="J29" s="350">
        <f t="shared" si="20"/>
        <v>-12279.756097560976</v>
      </c>
      <c r="K29" s="350">
        <f t="shared" si="20"/>
        <v>-80980.756097560981</v>
      </c>
      <c r="L29" s="350">
        <f t="shared" si="20"/>
        <v>-22169.756097560974</v>
      </c>
      <c r="M29" s="350">
        <f t="shared" si="20"/>
        <v>-80980.756097560981</v>
      </c>
      <c r="N29" s="350">
        <f t="shared" si="20"/>
        <v>-12279.756097560976</v>
      </c>
      <c r="O29" s="350">
        <f t="shared" si="20"/>
        <v>-90870.756097560981</v>
      </c>
      <c r="P29" s="350">
        <f t="shared" si="20"/>
        <v>-12279.756097560976</v>
      </c>
      <c r="Q29" s="350">
        <f t="shared" si="20"/>
        <v>-80980.756097560981</v>
      </c>
      <c r="R29" s="350">
        <f t="shared" ref="R29" si="21">-R27/1.23*0.23</f>
        <v>-22169.756097560974</v>
      </c>
    </row>
    <row r="30" spans="1:18" s="61" customFormat="1">
      <c r="A30" s="356" t="s">
        <v>35</v>
      </c>
      <c r="B30" s="362" t="s">
        <v>360</v>
      </c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</row>
    <row r="31" spans="1:18" s="61" customFormat="1">
      <c r="A31" s="356"/>
      <c r="B31" s="363" t="s">
        <v>364</v>
      </c>
      <c r="C31" s="350">
        <f t="shared" ref="C31:Q31" si="22">C27+C28</f>
        <v>0</v>
      </c>
      <c r="D31" s="350">
        <f>D27+D28</f>
        <v>458693.63143631432</v>
      </c>
      <c r="E31" s="350">
        <f t="shared" si="22"/>
        <v>1062798.9159891598</v>
      </c>
      <c r="F31" s="350">
        <f t="shared" si="22"/>
        <v>52744.715447154471</v>
      </c>
      <c r="G31" s="350">
        <f t="shared" si="22"/>
        <v>351444.71544715448</v>
      </c>
      <c r="H31" s="350">
        <f t="shared" si="22"/>
        <v>96121.273712737122</v>
      </c>
      <c r="I31" s="350">
        <f t="shared" si="22"/>
        <v>352090.24390243902</v>
      </c>
      <c r="J31" s="350">
        <f t="shared" si="22"/>
        <v>53390.243902439026</v>
      </c>
      <c r="K31" s="350">
        <f t="shared" si="22"/>
        <v>352090.24390243902</v>
      </c>
      <c r="L31" s="350">
        <f t="shared" si="22"/>
        <v>96390.243902439019</v>
      </c>
      <c r="M31" s="350">
        <f t="shared" si="22"/>
        <v>352090.24390243902</v>
      </c>
      <c r="N31" s="350">
        <f t="shared" si="22"/>
        <v>53390.243902439026</v>
      </c>
      <c r="O31" s="350">
        <f t="shared" si="22"/>
        <v>395090.24390243902</v>
      </c>
      <c r="P31" s="350">
        <f t="shared" si="22"/>
        <v>53390.243902439026</v>
      </c>
      <c r="Q31" s="350">
        <f t="shared" si="22"/>
        <v>352090.24390243902</v>
      </c>
      <c r="R31" s="350">
        <f t="shared" ref="R31" si="23">R27+R28</f>
        <v>96390.243902439019</v>
      </c>
    </row>
    <row r="32" spans="1:18" s="61" customFormat="1" ht="25.5">
      <c r="A32" s="694" t="s">
        <v>63</v>
      </c>
      <c r="B32" s="363" t="s">
        <v>362</v>
      </c>
      <c r="C32" s="695">
        <f t="shared" ref="C32:Q32" si="24">C26-C31</f>
        <v>0</v>
      </c>
      <c r="D32" s="695">
        <f t="shared" si="24"/>
        <v>-458693.63143631432</v>
      </c>
      <c r="E32" s="695">
        <f t="shared" si="24"/>
        <v>-1062798.9159891598</v>
      </c>
      <c r="F32" s="695">
        <f t="shared" si="24"/>
        <v>-52744.715447154471</v>
      </c>
      <c r="G32" s="695">
        <f t="shared" si="24"/>
        <v>-351444.71544715448</v>
      </c>
      <c r="H32" s="695">
        <f t="shared" si="24"/>
        <v>-96121.273712737122</v>
      </c>
      <c r="I32" s="695">
        <f t="shared" si="24"/>
        <v>-352090.24390243902</v>
      </c>
      <c r="J32" s="695">
        <f t="shared" si="24"/>
        <v>-53390.243902439026</v>
      </c>
      <c r="K32" s="695">
        <f t="shared" si="24"/>
        <v>-352090.24390243902</v>
      </c>
      <c r="L32" s="695">
        <f t="shared" si="24"/>
        <v>-96390.243902439019</v>
      </c>
      <c r="M32" s="695">
        <f t="shared" si="24"/>
        <v>-352090.24390243902</v>
      </c>
      <c r="N32" s="695">
        <f t="shared" si="24"/>
        <v>-53390.243902439026</v>
      </c>
      <c r="O32" s="695">
        <f t="shared" si="24"/>
        <v>-395090.24390243902</v>
      </c>
      <c r="P32" s="695">
        <f t="shared" si="24"/>
        <v>-53390.243902439026</v>
      </c>
      <c r="Q32" s="695">
        <f t="shared" si="24"/>
        <v>-352090.24390243902</v>
      </c>
      <c r="R32" s="695">
        <f t="shared" ref="R32" si="25">R26-R31</f>
        <v>-96390.243902439019</v>
      </c>
    </row>
    <row r="33" spans="1:18" s="61" customFormat="1">
      <c r="A33" s="314" t="s">
        <v>64</v>
      </c>
      <c r="B33" s="363" t="s">
        <v>350</v>
      </c>
      <c r="C33" s="349">
        <f>C34-C39</f>
        <v>0</v>
      </c>
      <c r="D33" s="349">
        <f t="shared" ref="D33:Q33" si="26">D34-D39</f>
        <v>0</v>
      </c>
      <c r="E33" s="349">
        <f t="shared" si="26"/>
        <v>0</v>
      </c>
      <c r="F33" s="349">
        <f t="shared" si="26"/>
        <v>1018515.4076809529</v>
      </c>
      <c r="G33" s="349">
        <f t="shared" si="26"/>
        <v>1018515.4076809529</v>
      </c>
      <c r="H33" s="349">
        <f t="shared" si="26"/>
        <v>1018515.4076809529</v>
      </c>
      <c r="I33" s="349">
        <f t="shared" si="26"/>
        <v>1018515.4076809529</v>
      </c>
      <c r="J33" s="349">
        <f t="shared" si="26"/>
        <v>1018515.4076809529</v>
      </c>
      <c r="K33" s="349">
        <f t="shared" si="26"/>
        <v>1018515.4076809529</v>
      </c>
      <c r="L33" s="349">
        <f t="shared" si="26"/>
        <v>1018515.4076809529</v>
      </c>
      <c r="M33" s="349">
        <f t="shared" si="26"/>
        <v>1018515.4076809529</v>
      </c>
      <c r="N33" s="349">
        <f t="shared" si="26"/>
        <v>1018515.4076809529</v>
      </c>
      <c r="O33" s="349">
        <f t="shared" si="26"/>
        <v>1018515.4076809529</v>
      </c>
      <c r="P33" s="349">
        <f t="shared" si="26"/>
        <v>1018515.4076809529</v>
      </c>
      <c r="Q33" s="349">
        <f t="shared" si="26"/>
        <v>1018515.4076809529</v>
      </c>
      <c r="R33" s="349">
        <f t="shared" ref="R33" si="27">R34-R39</f>
        <v>1018515.4076809529</v>
      </c>
    </row>
    <row r="34" spans="1:18" s="61" customFormat="1">
      <c r="A34" s="356" t="s">
        <v>33</v>
      </c>
      <c r="B34" s="358" t="s">
        <v>351</v>
      </c>
      <c r="C34" s="350">
        <f>SUM(C35:C38)</f>
        <v>0</v>
      </c>
      <c r="D34" s="350">
        <f>SUM(D35:D38)</f>
        <v>0</v>
      </c>
      <c r="E34" s="350">
        <f t="shared" ref="E34:Q34" si="28">SUM(E35:E38)</f>
        <v>0</v>
      </c>
      <c r="F34" s="350">
        <f t="shared" si="28"/>
        <v>1018515.4076809529</v>
      </c>
      <c r="G34" s="350">
        <f t="shared" si="28"/>
        <v>1018515.4076809529</v>
      </c>
      <c r="H34" s="350">
        <f t="shared" si="28"/>
        <v>1018515.4076809529</v>
      </c>
      <c r="I34" s="350">
        <f t="shared" si="28"/>
        <v>1018515.4076809529</v>
      </c>
      <c r="J34" s="350">
        <f t="shared" si="28"/>
        <v>1018515.4076809529</v>
      </c>
      <c r="K34" s="350">
        <f t="shared" si="28"/>
        <v>1018515.4076809529</v>
      </c>
      <c r="L34" s="350">
        <f t="shared" si="28"/>
        <v>1018515.4076809529</v>
      </c>
      <c r="M34" s="350">
        <f t="shared" si="28"/>
        <v>1018515.4076809529</v>
      </c>
      <c r="N34" s="350">
        <f t="shared" si="28"/>
        <v>1018515.4076809529</v>
      </c>
      <c r="O34" s="350">
        <f t="shared" si="28"/>
        <v>1018515.4076809529</v>
      </c>
      <c r="P34" s="350">
        <f t="shared" si="28"/>
        <v>1018515.4076809529</v>
      </c>
      <c r="Q34" s="350">
        <f t="shared" si="28"/>
        <v>1018515.4076809529</v>
      </c>
      <c r="R34" s="350">
        <f t="shared" ref="R34" si="29">SUM(R35:R38)</f>
        <v>1018515.4076809529</v>
      </c>
    </row>
    <row r="35" spans="1:18" s="61" customFormat="1">
      <c r="A35" s="356" t="s">
        <v>34</v>
      </c>
      <c r="B35" s="362" t="s">
        <v>728</v>
      </c>
      <c r="C35" s="350"/>
      <c r="D35" s="350"/>
      <c r="E35" s="350"/>
      <c r="F35" s="350">
        <f>'18'!F18</f>
        <v>1018515.4076809529</v>
      </c>
      <c r="G35" s="350">
        <f>F35</f>
        <v>1018515.4076809529</v>
      </c>
      <c r="H35" s="350">
        <f t="shared" ref="H35:R35" si="30">G35</f>
        <v>1018515.4076809529</v>
      </c>
      <c r="I35" s="350">
        <f t="shared" si="30"/>
        <v>1018515.4076809529</v>
      </c>
      <c r="J35" s="350">
        <f t="shared" si="30"/>
        <v>1018515.4076809529</v>
      </c>
      <c r="K35" s="350">
        <f t="shared" si="30"/>
        <v>1018515.4076809529</v>
      </c>
      <c r="L35" s="350">
        <f t="shared" si="30"/>
        <v>1018515.4076809529</v>
      </c>
      <c r="M35" s="350">
        <f t="shared" si="30"/>
        <v>1018515.4076809529</v>
      </c>
      <c r="N35" s="350">
        <f t="shared" si="30"/>
        <v>1018515.4076809529</v>
      </c>
      <c r="O35" s="350">
        <f t="shared" si="30"/>
        <v>1018515.4076809529</v>
      </c>
      <c r="P35" s="350">
        <f t="shared" si="30"/>
        <v>1018515.4076809529</v>
      </c>
      <c r="Q35" s="350">
        <f t="shared" si="30"/>
        <v>1018515.4076809529</v>
      </c>
      <c r="R35" s="350">
        <f t="shared" si="30"/>
        <v>1018515.4076809529</v>
      </c>
    </row>
    <row r="36" spans="1:18" s="61" customFormat="1" hidden="1">
      <c r="A36" s="356" t="s">
        <v>35</v>
      </c>
      <c r="B36" s="362" t="s">
        <v>21</v>
      </c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s="61" customFormat="1" hidden="1">
      <c r="A37" s="356" t="s">
        <v>53</v>
      </c>
      <c r="B37" s="362" t="s">
        <v>21</v>
      </c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8" spans="1:18" s="61" customFormat="1" hidden="1">
      <c r="A38" s="356" t="s">
        <v>349</v>
      </c>
      <c r="B38" s="362" t="s">
        <v>21</v>
      </c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</row>
    <row r="39" spans="1:18" s="61" customFormat="1">
      <c r="A39" s="356" t="s">
        <v>37</v>
      </c>
      <c r="B39" s="358" t="s">
        <v>352</v>
      </c>
      <c r="C39" s="350">
        <f>SUM(C40:C41)</f>
        <v>0</v>
      </c>
      <c r="D39" s="350">
        <f>SUM(D40:D41)</f>
        <v>0</v>
      </c>
      <c r="E39" s="350">
        <f t="shared" ref="E39:Q39" si="31">SUM(E40:E41)</f>
        <v>0</v>
      </c>
      <c r="F39" s="350">
        <f t="shared" si="31"/>
        <v>0</v>
      </c>
      <c r="G39" s="350">
        <f t="shared" si="31"/>
        <v>0</v>
      </c>
      <c r="H39" s="350">
        <f t="shared" si="31"/>
        <v>0</v>
      </c>
      <c r="I39" s="350">
        <f t="shared" si="31"/>
        <v>0</v>
      </c>
      <c r="J39" s="350">
        <f t="shared" si="31"/>
        <v>0</v>
      </c>
      <c r="K39" s="350">
        <f t="shared" si="31"/>
        <v>0</v>
      </c>
      <c r="L39" s="350">
        <f t="shared" si="31"/>
        <v>0</v>
      </c>
      <c r="M39" s="350">
        <f t="shared" si="31"/>
        <v>0</v>
      </c>
      <c r="N39" s="350">
        <f t="shared" si="31"/>
        <v>0</v>
      </c>
      <c r="O39" s="350">
        <f t="shared" si="31"/>
        <v>0</v>
      </c>
      <c r="P39" s="350">
        <f t="shared" si="31"/>
        <v>0</v>
      </c>
      <c r="Q39" s="350">
        <f t="shared" si="31"/>
        <v>0</v>
      </c>
      <c r="R39" s="350">
        <f t="shared" ref="R39" si="32">SUM(R40:R41)</f>
        <v>0</v>
      </c>
    </row>
    <row r="40" spans="1:18" s="61" customFormat="1">
      <c r="A40" s="356" t="s">
        <v>34</v>
      </c>
      <c r="B40" s="362" t="s">
        <v>492</v>
      </c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</row>
    <row r="41" spans="1:18" s="61" customFormat="1">
      <c r="A41" s="356" t="s">
        <v>35</v>
      </c>
      <c r="B41" s="362" t="s">
        <v>492</v>
      </c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</row>
    <row r="42" spans="1:18">
      <c r="A42" s="354" t="s">
        <v>65</v>
      </c>
      <c r="B42" s="373" t="s">
        <v>353</v>
      </c>
      <c r="C42" s="34">
        <f>C32+C33</f>
        <v>0</v>
      </c>
      <c r="D42" s="34">
        <f t="shared" ref="D42:Q42" si="33">D32+D33</f>
        <v>-458693.63143631432</v>
      </c>
      <c r="E42" s="34">
        <f t="shared" si="33"/>
        <v>-1062798.9159891598</v>
      </c>
      <c r="F42" s="34">
        <f t="shared" si="33"/>
        <v>965770.69223379844</v>
      </c>
      <c r="G42" s="34">
        <f t="shared" si="33"/>
        <v>667070.69223379844</v>
      </c>
      <c r="H42" s="34">
        <f t="shared" si="33"/>
        <v>922394.13396821578</v>
      </c>
      <c r="I42" s="34">
        <f t="shared" si="33"/>
        <v>666425.1637785139</v>
      </c>
      <c r="J42" s="34">
        <f t="shared" si="33"/>
        <v>965125.1637785139</v>
      </c>
      <c r="K42" s="34">
        <f t="shared" si="33"/>
        <v>666425.1637785139</v>
      </c>
      <c r="L42" s="34">
        <f t="shared" si="33"/>
        <v>922125.1637785139</v>
      </c>
      <c r="M42" s="34">
        <f t="shared" si="33"/>
        <v>666425.1637785139</v>
      </c>
      <c r="N42" s="34">
        <f t="shared" si="33"/>
        <v>965125.1637785139</v>
      </c>
      <c r="O42" s="34">
        <f t="shared" si="33"/>
        <v>623425.1637785139</v>
      </c>
      <c r="P42" s="34">
        <f t="shared" si="33"/>
        <v>965125.1637785139</v>
      </c>
      <c r="Q42" s="34">
        <f t="shared" si="33"/>
        <v>666425.1637785139</v>
      </c>
      <c r="R42" s="34">
        <f t="shared" ref="R42" si="34">R32+R33</f>
        <v>922125.1637785139</v>
      </c>
    </row>
    <row r="43" spans="1:18">
      <c r="A43" s="365"/>
      <c r="B43" s="366" t="s">
        <v>348</v>
      </c>
      <c r="C43" s="370">
        <v>1</v>
      </c>
      <c r="D43" s="370">
        <v>1</v>
      </c>
      <c r="E43" s="370">
        <f t="shared" ref="E43:R43" si="35">D43/(1+$C$47)</f>
        <v>0.95238095238095233</v>
      </c>
      <c r="F43" s="370">
        <f t="shared" si="35"/>
        <v>0.90702947845804982</v>
      </c>
      <c r="G43" s="370">
        <f t="shared" si="35"/>
        <v>0.86383759853147601</v>
      </c>
      <c r="H43" s="370">
        <f t="shared" si="35"/>
        <v>0.82270247479188185</v>
      </c>
      <c r="I43" s="370">
        <f t="shared" si="35"/>
        <v>0.78352616646845885</v>
      </c>
      <c r="J43" s="370">
        <f t="shared" si="35"/>
        <v>0.74621539663662739</v>
      </c>
      <c r="K43" s="370">
        <f t="shared" si="35"/>
        <v>0.71068133013012125</v>
      </c>
      <c r="L43" s="370">
        <f t="shared" si="35"/>
        <v>0.67683936202868689</v>
      </c>
      <c r="M43" s="370">
        <f t="shared" si="35"/>
        <v>0.64460891621779703</v>
      </c>
      <c r="N43" s="370">
        <f t="shared" si="35"/>
        <v>0.6139132535407591</v>
      </c>
      <c r="O43" s="370">
        <f t="shared" si="35"/>
        <v>0.58467928908643718</v>
      </c>
      <c r="P43" s="370">
        <f t="shared" si="35"/>
        <v>0.55683741817755916</v>
      </c>
      <c r="Q43" s="370">
        <f t="shared" si="35"/>
        <v>0.5303213506452944</v>
      </c>
      <c r="R43" s="370">
        <f t="shared" si="35"/>
        <v>0.50506795299551843</v>
      </c>
    </row>
    <row r="44" spans="1:18">
      <c r="A44" s="354" t="s">
        <v>290</v>
      </c>
      <c r="B44" s="373" t="s">
        <v>361</v>
      </c>
      <c r="C44" s="34">
        <f>C42*C43</f>
        <v>0</v>
      </c>
      <c r="D44" s="34">
        <f t="shared" ref="D44:Q44" si="36">D42*D43</f>
        <v>-458693.63143631432</v>
      </c>
      <c r="E44" s="34">
        <f t="shared" si="36"/>
        <v>-1012189.4437991998</v>
      </c>
      <c r="F44" s="34">
        <f t="shared" si="36"/>
        <v>875982.4872868919</v>
      </c>
      <c r="G44" s="34">
        <f t="shared" si="36"/>
        <v>576240.74482997379</v>
      </c>
      <c r="H44" s="34">
        <f t="shared" si="36"/>
        <v>758855.93674916576</v>
      </c>
      <c r="I44" s="34">
        <f t="shared" si="36"/>
        <v>522161.55381349381</v>
      </c>
      <c r="J44" s="34">
        <f t="shared" si="36"/>
        <v>720191.25689297367</v>
      </c>
      <c r="K44" s="34">
        <f t="shared" si="36"/>
        <v>473615.92182629817</v>
      </c>
      <c r="L44" s="34">
        <f t="shared" si="36"/>
        <v>624130.60756244778</v>
      </c>
      <c r="M44" s="34">
        <f t="shared" si="36"/>
        <v>429583.60256353574</v>
      </c>
      <c r="N44" s="34">
        <f t="shared" si="36"/>
        <v>592503.12936932547</v>
      </c>
      <c r="O44" s="34">
        <f t="shared" si="36"/>
        <v>364503.78155661718</v>
      </c>
      <c r="P44" s="34">
        <f t="shared" si="36"/>
        <v>537417.80441662157</v>
      </c>
      <c r="Q44" s="34">
        <f t="shared" si="36"/>
        <v>353419.492959033</v>
      </c>
      <c r="R44" s="34">
        <f t="shared" ref="R44" si="37">R42*R43</f>
        <v>465735.86887527118</v>
      </c>
    </row>
    <row r="45" spans="1:18">
      <c r="A45" s="355"/>
      <c r="B45" s="363" t="s">
        <v>346</v>
      </c>
      <c r="C45" s="35">
        <f t="shared" ref="C45:Q45" si="38">(C26+C34)*C43</f>
        <v>0</v>
      </c>
      <c r="D45" s="35">
        <f t="shared" si="38"/>
        <v>0</v>
      </c>
      <c r="E45" s="35">
        <f t="shared" si="38"/>
        <v>0</v>
      </c>
      <c r="F45" s="35">
        <f t="shared" si="38"/>
        <v>923823.49903034267</v>
      </c>
      <c r="G45" s="35">
        <f t="shared" si="38"/>
        <v>879831.90383842168</v>
      </c>
      <c r="H45" s="35">
        <f t="shared" si="38"/>
        <v>837935.14651278243</v>
      </c>
      <c r="I45" s="35">
        <f t="shared" si="38"/>
        <v>798033.47286931658</v>
      </c>
      <c r="J45" s="35">
        <f t="shared" si="38"/>
        <v>760031.87892315851</v>
      </c>
      <c r="K45" s="35">
        <f t="shared" si="38"/>
        <v>723839.88468872232</v>
      </c>
      <c r="L45" s="35">
        <f t="shared" si="38"/>
        <v>689371.31875116413</v>
      </c>
      <c r="M45" s="35">
        <f t="shared" si="38"/>
        <v>656544.11309634673</v>
      </c>
      <c r="N45" s="35">
        <f t="shared" si="38"/>
        <v>625280.10771080642</v>
      </c>
      <c r="O45" s="35">
        <f t="shared" si="38"/>
        <v>595504.86448648234</v>
      </c>
      <c r="P45" s="35">
        <f t="shared" si="38"/>
        <v>567147.48998712597</v>
      </c>
      <c r="Q45" s="35">
        <f t="shared" si="38"/>
        <v>540140.46665440558</v>
      </c>
      <c r="R45" s="349">
        <f t="shared" ref="R45" si="39">(R26+R34)*R43</f>
        <v>514419.4920518148</v>
      </c>
    </row>
    <row r="46" spans="1:18">
      <c r="A46" s="355"/>
      <c r="B46" s="363" t="s">
        <v>347</v>
      </c>
      <c r="C46" s="35">
        <f>(C31+C39)*C43</f>
        <v>0</v>
      </c>
      <c r="D46" s="35">
        <f t="shared" ref="D46:Q46" si="40">(D31+D39)*D43</f>
        <v>458693.63143631432</v>
      </c>
      <c r="E46" s="35">
        <f t="shared" si="40"/>
        <v>1012189.4437991998</v>
      </c>
      <c r="F46" s="35">
        <f t="shared" si="40"/>
        <v>47841.011743450763</v>
      </c>
      <c r="G46" s="35">
        <f t="shared" si="40"/>
        <v>303591.15900844784</v>
      </c>
      <c r="H46" s="35">
        <f t="shared" si="40"/>
        <v>79079.209763616687</v>
      </c>
      <c r="I46" s="35">
        <f t="shared" si="40"/>
        <v>275871.91905582271</v>
      </c>
      <c r="J46" s="35">
        <f t="shared" si="40"/>
        <v>39840.622030184815</v>
      </c>
      <c r="K46" s="35">
        <f t="shared" si="40"/>
        <v>250223.96286242417</v>
      </c>
      <c r="L46" s="35">
        <f t="shared" si="40"/>
        <v>65240.711188716348</v>
      </c>
      <c r="M46" s="35">
        <f t="shared" si="40"/>
        <v>226960.51053281102</v>
      </c>
      <c r="N46" s="35">
        <f t="shared" si="40"/>
        <v>32776.978341481015</v>
      </c>
      <c r="O46" s="35">
        <f t="shared" si="40"/>
        <v>231001.08292986511</v>
      </c>
      <c r="P46" s="35">
        <f t="shared" si="40"/>
        <v>29729.68557050432</v>
      </c>
      <c r="Q46" s="35">
        <f t="shared" si="40"/>
        <v>186720.97369537258</v>
      </c>
      <c r="R46" s="349">
        <f t="shared" ref="R46" si="41">(R31+R39)*R43</f>
        <v>48683.623176543624</v>
      </c>
    </row>
    <row r="47" spans="1:18">
      <c r="A47" s="359"/>
      <c r="B47" s="375" t="s">
        <v>74</v>
      </c>
      <c r="C47" s="369">
        <v>0.05</v>
      </c>
      <c r="D47" s="377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8">
      <c r="A48" s="359"/>
      <c r="B48" s="357" t="s">
        <v>354</v>
      </c>
      <c r="C48" s="31">
        <f>SUM(C44:R44)</f>
        <v>5823459.1134661362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>
      <c r="A49" s="359"/>
      <c r="B49" s="357" t="s">
        <v>355</v>
      </c>
      <c r="C49" s="371">
        <f>IRR(C42:R42)</f>
        <v>0.47786861491167287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7">
      <c r="A50" s="359"/>
      <c r="B50" s="357" t="s">
        <v>356</v>
      </c>
      <c r="C50" s="31">
        <f>SUM(C45:R45)/SUM(C46:R46)</f>
        <v>2.7708856174873437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>
      <c r="C51" s="44"/>
    </row>
    <row r="52" spans="1:17">
      <c r="C52" s="44"/>
    </row>
    <row r="53" spans="1:17">
      <c r="C53" s="44"/>
    </row>
  </sheetData>
  <customSheetViews>
    <customSheetView guid="{7B1D7D8E-D21F-4F41-9124-97AF4D7AC4F1}" scale="80" showPageBreaks="1" printArea="1" hiddenRows="1" view="pageBreakPreview">
      <pageMargins left="0.44" right="0.36" top="0.64" bottom="0.59055118110236227" header="0.31496062992125984" footer="0.39370078740157483"/>
      <pageSetup paperSize="9" scale="40" pageOrder="overThenDown" orientation="landscape" r:id="rId1"/>
      <headerFooter alignWithMargins="0">
        <oddHeader>&amp;C&amp;"Arial,Pogrubiony"&amp;16Wskaźniki efektywności finansowej inwestycji</oddHeader>
        <oddFooter>&amp;CStrona &amp;P z &amp;N&amp;R&amp;A</oddFooter>
      </headerFooter>
    </customSheetView>
    <customSheetView guid="{E0009F4F-48B6-4F1C-908A-7AA9220F9FEE}" scale="60" showPageBreaks="1">
      <selection activeCell="C26" sqref="C26"/>
      <pageMargins left="0.44" right="0.36" top="0.64" bottom="0.59055118110236227" header="0.31496062992125984" footer="0.39370078740157483"/>
      <pageSetup paperSize="9" scale="40" pageOrder="overThenDown" orientation="landscape" r:id="rId2"/>
      <headerFooter alignWithMargins="0">
        <oddHeader>&amp;C&amp;"Arial,Pogrubiony"&amp;16Wskaźniki efektywności finansowej inwestycji</oddHeader>
        <oddFooter>&amp;CStrona &amp;P z &amp;N&amp;R&amp;A</oddFooter>
      </headerFooter>
    </customSheetView>
    <customSheetView guid="{6D8ACA1D-6FAD-497E-8DEE-A33C8B954C59}" scale="90">
      <selection activeCell="E52" sqref="E52"/>
      <pageMargins left="0.44" right="0.36" top="0.64" bottom="0.59055118110236227" header="0.31496062992125984" footer="0.39370078740157483"/>
      <pageSetup paperSize="9" scale="40" pageOrder="overThenDown" orientation="landscape" r:id="rId3"/>
      <headerFooter alignWithMargins="0">
        <oddHeader>&amp;C&amp;"Arial,Pogrubiony"&amp;16Wskaźniki efektywności finansowej inwestycji</oddHeader>
        <oddFooter>&amp;CStrona &amp;P z &amp;N&amp;R&amp;A</oddFooter>
      </headerFooter>
    </customSheetView>
    <customSheetView guid="{F7D79B8D-92A2-4094-827A-AE8F90DE993F}" scale="90" topLeftCell="A28">
      <selection activeCell="E18" sqref="E18"/>
      <pageMargins left="0.44" right="0.36" top="0.64" bottom="0.59055118110236227" header="0.31496062992125984" footer="0.39370078740157483"/>
      <pageSetup paperSize="9" scale="75" pageOrder="overThenDown" orientation="landscape" r:id="rId4"/>
      <headerFooter alignWithMargins="0">
        <oddHeader>&amp;C&amp;"Arial,Pogrubiony"&amp;16Wskaźniki efektywności finansowej inwestycji</oddHeader>
        <oddFooter>&amp;CStrona &amp;P z &amp;N&amp;R&amp;A</oddFooter>
      </headerFooter>
    </customSheetView>
    <customSheetView guid="{19015944-8DC3-4198-B28B-DDAFEE7C00D9}" showPageBreaks="1" view="pageBreakPreview" topLeftCell="A28">
      <selection activeCell="D42" sqref="D42"/>
      <pageMargins left="0.43307086614173229" right="0.35433070866141736" top="0.55118110236220474" bottom="0.59055118110236227" header="0.31496062992125984" footer="0.39370078740157483"/>
      <pageSetup paperSize="9" scale="65" pageOrder="overThenDown" orientation="landscape" r:id="rId5"/>
      <headerFooter alignWithMargins="0">
        <oddHeader>&amp;C&amp;"Arial,Pogrubiony"&amp;16Wskaźniki efektywności finansowej inwestycji</oddHeader>
        <oddFooter>&amp;CStrona &amp;P z &amp;N&amp;R&amp;A</oddFooter>
      </headerFooter>
    </customSheetView>
    <customSheetView guid="{9EC9AAF8-31E5-417A-A928-3DBD93AA7952}" scale="90" showPageBreaks="1">
      <selection activeCell="A11" sqref="A11"/>
      <pageMargins left="0.44" right="0.36" top="0.64" bottom="0.59055118110236227" header="0.31496062992125984" footer="0.39370078740157483"/>
      <pageSetup paperSize="9" scale="75" pageOrder="overThenDown" orientation="landscape" r:id="rId6"/>
      <headerFooter alignWithMargins="0">
        <oddHeader>&amp;C&amp;"Arial,Pogrubiony"&amp;16Wskaźniki efektywności finansowej inwestycji</oddHeader>
        <oddFooter>&amp;CStrona &amp;P z &amp;N&amp;R&amp;A</oddFooter>
      </headerFooter>
    </customSheetView>
    <customSheetView guid="{6F4C57C8-5562-4709-9327-9573B39EDAF4}" scale="90" showPageBreaks="1" topLeftCell="A10">
      <selection activeCell="E54" sqref="E54"/>
      <pageMargins left="0.44" right="0.36" top="0.64" bottom="0.59055118110236227" header="0.31496062992125984" footer="0.39370078740157483"/>
      <pageSetup paperSize="9" scale="40" pageOrder="overThenDown" orientation="landscape" r:id="rId7"/>
      <headerFooter alignWithMargins="0">
        <oddHeader>&amp;C&amp;"Arial,Pogrubiony"&amp;16Wskaźniki efektywności finansowej inwestycji</oddHeader>
        <oddFooter>&amp;CStrona &amp;P z &amp;N&amp;R&amp;A</oddFooter>
      </headerFooter>
    </customSheetView>
    <customSheetView guid="{11719C98-23F7-41BD-A4E2-6BEADD115585}" scale="80" showPageBreaks="1" printArea="1" hiddenRows="1" view="pageBreakPreview" topLeftCell="A25">
      <selection activeCell="C48" sqref="C48:C50"/>
      <pageMargins left="0.44" right="0.36" top="0.64" bottom="0.59055118110236227" header="0.31496062992125984" footer="0.39370078740157483"/>
      <pageSetup paperSize="9" scale="40" pageOrder="overThenDown" orientation="landscape" r:id="rId8"/>
      <headerFooter alignWithMargins="0">
        <oddHeader>&amp;C&amp;"Arial,Pogrubiony"&amp;16Wskaźniki efektywności finansowej inwestycji</oddHeader>
        <oddFooter>&amp;CStrona &amp;P z &amp;N&amp;R&amp;A</oddFooter>
      </headerFooter>
    </customSheetView>
  </customSheetViews>
  <phoneticPr fontId="0" type="noConversion"/>
  <pageMargins left="0.44" right="0.36" top="0.64" bottom="0.59055118110236227" header="0.31496062992125984" footer="0.39370078740157483"/>
  <pageSetup paperSize="9" scale="40" pageOrder="overThenDown" orientation="landscape" r:id="rId9"/>
  <headerFooter alignWithMargins="0">
    <oddHeader>&amp;C&amp;"Arial,Pogrubiony"&amp;16Wskaźniki efektywności finansowej inwestycji</oddHeader>
    <oddFooter>&amp;CStrona &amp;P z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zoomScale="60" zoomScaleNormal="80" workbookViewId="0">
      <selection activeCell="D19" sqref="D19"/>
    </sheetView>
  </sheetViews>
  <sheetFormatPr defaultRowHeight="12.75"/>
  <cols>
    <col min="1" max="1" width="4.7109375" style="129" customWidth="1"/>
    <col min="2" max="2" width="52.28515625" style="160" customWidth="1"/>
    <col min="3" max="17" width="14.5703125" style="130" customWidth="1"/>
    <col min="18" max="18" width="15.7109375" style="129" customWidth="1"/>
    <col min="19" max="16384" width="9.140625" style="129"/>
  </cols>
  <sheetData>
    <row r="1" spans="1:18" ht="77.25" customHeight="1" thickBot="1">
      <c r="B1" s="798" t="s">
        <v>395</v>
      </c>
      <c r="C1" s="799"/>
      <c r="D1" s="799"/>
      <c r="E1" s="799"/>
      <c r="F1" s="799"/>
      <c r="G1" s="799"/>
      <c r="H1" s="799"/>
      <c r="I1" s="800"/>
    </row>
    <row r="3" spans="1:18">
      <c r="A3" s="131" t="s">
        <v>400</v>
      </c>
      <c r="B3" s="132"/>
      <c r="C3" s="133"/>
      <c r="D3" s="133"/>
      <c r="E3" s="133"/>
      <c r="F3" s="133"/>
      <c r="G3" s="134"/>
      <c r="H3" s="134"/>
      <c r="I3" s="134"/>
    </row>
    <row r="5" spans="1:18" s="138" customFormat="1">
      <c r="A5" s="135" t="s">
        <v>27</v>
      </c>
      <c r="B5" s="136" t="s">
        <v>28</v>
      </c>
      <c r="C5" s="137">
        <v>2016</v>
      </c>
      <c r="D5" s="137">
        <f>C5+1</f>
        <v>2017</v>
      </c>
      <c r="E5" s="137">
        <f t="shared" ref="E5:R5" si="0">D5+1</f>
        <v>2018</v>
      </c>
      <c r="F5" s="137">
        <f t="shared" si="0"/>
        <v>2019</v>
      </c>
      <c r="G5" s="137">
        <f t="shared" si="0"/>
        <v>2020</v>
      </c>
      <c r="H5" s="137">
        <f t="shared" si="0"/>
        <v>2021</v>
      </c>
      <c r="I5" s="137">
        <f t="shared" si="0"/>
        <v>2022</v>
      </c>
      <c r="J5" s="137">
        <f t="shared" si="0"/>
        <v>2023</v>
      </c>
      <c r="K5" s="137">
        <f t="shared" si="0"/>
        <v>2024</v>
      </c>
      <c r="L5" s="137">
        <f t="shared" si="0"/>
        <v>2025</v>
      </c>
      <c r="M5" s="137">
        <f t="shared" si="0"/>
        <v>2026</v>
      </c>
      <c r="N5" s="137">
        <f t="shared" si="0"/>
        <v>2027</v>
      </c>
      <c r="O5" s="137">
        <f t="shared" si="0"/>
        <v>2028</v>
      </c>
      <c r="P5" s="137">
        <f t="shared" si="0"/>
        <v>2029</v>
      </c>
      <c r="Q5" s="137">
        <f t="shared" si="0"/>
        <v>2030</v>
      </c>
      <c r="R5" s="137">
        <f t="shared" si="0"/>
        <v>2031</v>
      </c>
    </row>
    <row r="6" spans="1:18" s="142" customFormat="1" ht="28.5" customHeight="1">
      <c r="A6" s="139" t="s">
        <v>54</v>
      </c>
      <c r="B6" s="140" t="s">
        <v>66</v>
      </c>
      <c r="C6" s="141">
        <f>C7-C8-C9-C10-C11</f>
        <v>0</v>
      </c>
      <c r="D6" s="141">
        <f t="shared" ref="D6:Q6" si="1">D7-D8-D9-D10-D11</f>
        <v>-6941.6666666666661</v>
      </c>
      <c r="E6" s="141">
        <f t="shared" si="1"/>
        <v>-42802.666666666657</v>
      </c>
      <c r="F6" s="141">
        <f t="shared" si="1"/>
        <v>-64876</v>
      </c>
      <c r="G6" s="141">
        <f t="shared" si="1"/>
        <v>-64876</v>
      </c>
      <c r="H6" s="141">
        <f t="shared" si="1"/>
        <v>-65339.166666666686</v>
      </c>
      <c r="I6" s="141">
        <f t="shared" si="1"/>
        <v>-65670</v>
      </c>
      <c r="J6" s="141">
        <f t="shared" si="1"/>
        <v>-65670</v>
      </c>
      <c r="K6" s="141">
        <f t="shared" si="1"/>
        <v>-65670</v>
      </c>
      <c r="L6" s="141">
        <f t="shared" si="1"/>
        <v>-65670</v>
      </c>
      <c r="M6" s="141">
        <f t="shared" si="1"/>
        <v>-65670</v>
      </c>
      <c r="N6" s="141">
        <f t="shared" si="1"/>
        <v>-65670</v>
      </c>
      <c r="O6" s="141">
        <f t="shared" si="1"/>
        <v>-65670</v>
      </c>
      <c r="P6" s="141">
        <f t="shared" si="1"/>
        <v>-65670</v>
      </c>
      <c r="Q6" s="141">
        <f t="shared" si="1"/>
        <v>-65670</v>
      </c>
      <c r="R6" s="141">
        <f t="shared" ref="R6" si="2">R7-R8-R9-R10-R11</f>
        <v>-65670</v>
      </c>
    </row>
    <row r="7" spans="1:18" s="145" customFormat="1">
      <c r="A7" s="161" t="s">
        <v>55</v>
      </c>
      <c r="B7" s="5" t="s">
        <v>158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</row>
    <row r="8" spans="1:18" s="145" customFormat="1">
      <c r="A8" s="161" t="s">
        <v>131</v>
      </c>
      <c r="B8" s="143" t="s">
        <v>129</v>
      </c>
      <c r="C8" s="144">
        <f>'2 Dane wyjściowe'!C36-'2 Dane wyjściowe'!C37</f>
        <v>0</v>
      </c>
      <c r="D8" s="144">
        <f>'2 Dane wyjściowe'!D36-'2 Dane wyjściowe'!D37</f>
        <v>6941.6666666666661</v>
      </c>
      <c r="E8" s="144">
        <f>'2 Dane wyjściowe'!E36-'2 Dane wyjściowe'!E37</f>
        <v>42802.666666666657</v>
      </c>
      <c r="F8" s="144">
        <f>'2 Dane wyjściowe'!F36-'2 Dane wyjściowe'!F37</f>
        <v>64876</v>
      </c>
      <c r="G8" s="144">
        <f>'2 Dane wyjściowe'!G36-'2 Dane wyjściowe'!G37</f>
        <v>64876</v>
      </c>
      <c r="H8" s="144">
        <f>'2 Dane wyjściowe'!H36-'2 Dane wyjściowe'!H37</f>
        <v>65339.166666666686</v>
      </c>
      <c r="I8" s="144">
        <f>'2 Dane wyjściowe'!I36-'2 Dane wyjściowe'!I37</f>
        <v>65670</v>
      </c>
      <c r="J8" s="144">
        <f>'2 Dane wyjściowe'!J36-'2 Dane wyjściowe'!J37</f>
        <v>65670</v>
      </c>
      <c r="K8" s="144">
        <f>'2 Dane wyjściowe'!K36-'2 Dane wyjściowe'!K37</f>
        <v>65670</v>
      </c>
      <c r="L8" s="144">
        <f>'2 Dane wyjściowe'!L36-'2 Dane wyjściowe'!L37</f>
        <v>65670</v>
      </c>
      <c r="M8" s="144">
        <f>'2 Dane wyjściowe'!M36-'2 Dane wyjściowe'!M37</f>
        <v>65670</v>
      </c>
      <c r="N8" s="144">
        <f>'2 Dane wyjściowe'!N36-'2 Dane wyjściowe'!N37</f>
        <v>65670</v>
      </c>
      <c r="O8" s="144">
        <f>'2 Dane wyjściowe'!O36-'2 Dane wyjściowe'!O37</f>
        <v>65670</v>
      </c>
      <c r="P8" s="144">
        <f>'2 Dane wyjściowe'!P36-'2 Dane wyjściowe'!P37</f>
        <v>65670</v>
      </c>
      <c r="Q8" s="144">
        <f>'2 Dane wyjściowe'!Q36-'2 Dane wyjściowe'!Q37</f>
        <v>65670</v>
      </c>
      <c r="R8" s="144">
        <f>'2 Dane wyjściowe'!R36-'2 Dane wyjściowe'!R37</f>
        <v>65670</v>
      </c>
    </row>
    <row r="9" spans="1:18" s="145" customFormat="1">
      <c r="A9" s="161" t="s">
        <v>142</v>
      </c>
      <c r="B9" s="146" t="s">
        <v>126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s="145" customFormat="1">
      <c r="A10" s="161" t="s">
        <v>143</v>
      </c>
      <c r="B10" s="146" t="s">
        <v>127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</row>
    <row r="11" spans="1:18" s="142" customFormat="1" ht="16.5" customHeight="1">
      <c r="A11" s="161" t="s">
        <v>144</v>
      </c>
      <c r="B11" s="146" t="s">
        <v>159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</row>
    <row r="12" spans="1:18" s="145" customFormat="1" ht="25.5">
      <c r="A12" s="139" t="s">
        <v>56</v>
      </c>
      <c r="B12" s="140" t="s">
        <v>67</v>
      </c>
      <c r="C12" s="141">
        <f>-(C13+C14)</f>
        <v>0</v>
      </c>
      <c r="D12" s="141">
        <f t="shared" ref="D12:Q12" si="3">-(D13+D14)</f>
        <v>-557251.5</v>
      </c>
      <c r="E12" s="141">
        <f t="shared" si="3"/>
        <v>-1264440</v>
      </c>
      <c r="F12" s="141">
        <f t="shared" si="3"/>
        <v>0</v>
      </c>
      <c r="G12" s="141">
        <f t="shared" si="3"/>
        <v>-367401</v>
      </c>
      <c r="H12" s="141">
        <f t="shared" si="3"/>
        <v>-52890</v>
      </c>
      <c r="I12" s="141">
        <f t="shared" si="3"/>
        <v>-367401</v>
      </c>
      <c r="J12" s="141">
        <f t="shared" si="3"/>
        <v>0</v>
      </c>
      <c r="K12" s="141">
        <f t="shared" si="3"/>
        <v>-367401</v>
      </c>
      <c r="L12" s="141">
        <f t="shared" si="3"/>
        <v>-52890</v>
      </c>
      <c r="M12" s="141">
        <f t="shared" si="3"/>
        <v>-367401</v>
      </c>
      <c r="N12" s="141">
        <f t="shared" si="3"/>
        <v>0</v>
      </c>
      <c r="O12" s="141">
        <f t="shared" si="3"/>
        <v>-420291</v>
      </c>
      <c r="P12" s="141">
        <f t="shared" si="3"/>
        <v>0</v>
      </c>
      <c r="Q12" s="141">
        <f t="shared" si="3"/>
        <v>-367401</v>
      </c>
      <c r="R12" s="141">
        <f t="shared" ref="R12" si="4">-(R13+R14)</f>
        <v>-52890</v>
      </c>
    </row>
    <row r="13" spans="1:18" s="145" customFormat="1">
      <c r="A13" s="161" t="s">
        <v>55</v>
      </c>
      <c r="B13" s="147" t="s">
        <v>128</v>
      </c>
      <c r="C13" s="144">
        <f>'2 Dane wyjściowe'!C23</f>
        <v>0</v>
      </c>
      <c r="D13" s="144">
        <f>'2 Dane wyjściowe'!D23</f>
        <v>557251.5</v>
      </c>
      <c r="E13" s="144">
        <f>'2 Dane wyjściowe'!E23</f>
        <v>1264440</v>
      </c>
      <c r="F13" s="144">
        <f>'2 Dane wyjściowe'!F23</f>
        <v>0</v>
      </c>
      <c r="G13" s="144">
        <f>'2 Dane wyjściowe'!G23</f>
        <v>0</v>
      </c>
      <c r="H13" s="144">
        <f>'2 Dane wyjściowe'!H23</f>
        <v>0</v>
      </c>
      <c r="I13" s="144">
        <f>'2 Dane wyjściowe'!I23</f>
        <v>0</v>
      </c>
      <c r="J13" s="144">
        <f>'2 Dane wyjściowe'!J23</f>
        <v>0</v>
      </c>
      <c r="K13" s="144">
        <f>'2 Dane wyjściowe'!K23</f>
        <v>0</v>
      </c>
      <c r="L13" s="144">
        <f>'2 Dane wyjściowe'!L23</f>
        <v>0</v>
      </c>
      <c r="M13" s="144">
        <f>'2 Dane wyjściowe'!M23</f>
        <v>0</v>
      </c>
      <c r="N13" s="144">
        <f>'2 Dane wyjściowe'!N23</f>
        <v>0</v>
      </c>
      <c r="O13" s="144">
        <f>'2 Dane wyjściowe'!O23</f>
        <v>0</v>
      </c>
      <c r="P13" s="144">
        <f>'2 Dane wyjściowe'!P23</f>
        <v>0</v>
      </c>
      <c r="Q13" s="144">
        <f>'2 Dane wyjściowe'!Q23</f>
        <v>0</v>
      </c>
      <c r="R13" s="144">
        <f>'2 Dane wyjściowe'!R23</f>
        <v>0</v>
      </c>
    </row>
    <row r="14" spans="1:18" s="145" customFormat="1">
      <c r="A14" s="161" t="s">
        <v>131</v>
      </c>
      <c r="B14" s="147" t="s">
        <v>78</v>
      </c>
      <c r="C14" s="144">
        <f>'2 Dane wyjściowe'!C28</f>
        <v>0</v>
      </c>
      <c r="D14" s="144">
        <f>'2 Dane wyjściowe'!D28</f>
        <v>0</v>
      </c>
      <c r="E14" s="144">
        <f>'2 Dane wyjściowe'!E28</f>
        <v>0</v>
      </c>
      <c r="F14" s="144">
        <f>'2 Dane wyjściowe'!F28</f>
        <v>0</v>
      </c>
      <c r="G14" s="144">
        <f>'2 Dane wyjściowe'!G28</f>
        <v>367401</v>
      </c>
      <c r="H14" s="144">
        <f>'2 Dane wyjściowe'!H28</f>
        <v>52890</v>
      </c>
      <c r="I14" s="144">
        <f>'2 Dane wyjściowe'!I28</f>
        <v>367401</v>
      </c>
      <c r="J14" s="144">
        <f>'2 Dane wyjściowe'!J28</f>
        <v>0</v>
      </c>
      <c r="K14" s="144">
        <f>'2 Dane wyjściowe'!K28</f>
        <v>367401</v>
      </c>
      <c r="L14" s="144">
        <f>'2 Dane wyjściowe'!L28</f>
        <v>52890</v>
      </c>
      <c r="M14" s="144">
        <f>'2 Dane wyjściowe'!M28</f>
        <v>367401</v>
      </c>
      <c r="N14" s="144">
        <f>'2 Dane wyjściowe'!N28</f>
        <v>0</v>
      </c>
      <c r="O14" s="144">
        <f>'2 Dane wyjściowe'!O28</f>
        <v>420291</v>
      </c>
      <c r="P14" s="144">
        <f>'2 Dane wyjściowe'!P28</f>
        <v>0</v>
      </c>
      <c r="Q14" s="144">
        <f>'2 Dane wyjściowe'!Q28</f>
        <v>367401</v>
      </c>
      <c r="R14" s="144">
        <f>'2 Dane wyjściowe'!R28</f>
        <v>52890</v>
      </c>
    </row>
    <row r="15" spans="1:18" s="145" customFormat="1" ht="25.5">
      <c r="A15" s="139" t="s">
        <v>57</v>
      </c>
      <c r="B15" s="140" t="s">
        <v>68</v>
      </c>
      <c r="C15" s="141">
        <f t="shared" ref="C15:Q15" si="5">C16-C23</f>
        <v>0</v>
      </c>
      <c r="D15" s="141">
        <f t="shared" si="5"/>
        <v>564193.16666666663</v>
      </c>
      <c r="E15" s="141">
        <f t="shared" si="5"/>
        <v>1307242.6666666667</v>
      </c>
      <c r="F15" s="141">
        <f t="shared" si="5"/>
        <v>64876</v>
      </c>
      <c r="G15" s="141">
        <f t="shared" si="5"/>
        <v>432277</v>
      </c>
      <c r="H15" s="141">
        <f t="shared" si="5"/>
        <v>118229.16666666669</v>
      </c>
      <c r="I15" s="141">
        <f t="shared" si="5"/>
        <v>433071</v>
      </c>
      <c r="J15" s="141">
        <f t="shared" si="5"/>
        <v>65670</v>
      </c>
      <c r="K15" s="141">
        <f t="shared" si="5"/>
        <v>433071</v>
      </c>
      <c r="L15" s="141">
        <f t="shared" si="5"/>
        <v>118560</v>
      </c>
      <c r="M15" s="141">
        <f t="shared" si="5"/>
        <v>433071</v>
      </c>
      <c r="N15" s="141">
        <f t="shared" si="5"/>
        <v>65670</v>
      </c>
      <c r="O15" s="141">
        <f t="shared" si="5"/>
        <v>485961</v>
      </c>
      <c r="P15" s="141">
        <f t="shared" si="5"/>
        <v>65670</v>
      </c>
      <c r="Q15" s="141">
        <f t="shared" si="5"/>
        <v>433071</v>
      </c>
      <c r="R15" s="141">
        <f t="shared" ref="R15" si="6">R16-R23</f>
        <v>118560</v>
      </c>
    </row>
    <row r="16" spans="1:18" s="145" customFormat="1">
      <c r="A16" s="161" t="s">
        <v>55</v>
      </c>
      <c r="B16" s="147" t="s">
        <v>132</v>
      </c>
      <c r="C16" s="144">
        <f>SUM(C17:C22)</f>
        <v>0</v>
      </c>
      <c r="D16" s="144">
        <f t="shared" ref="D16:Q16" si="7">SUM(D17:D22)</f>
        <v>564193.16666666663</v>
      </c>
      <c r="E16" s="144">
        <f t="shared" si="7"/>
        <v>1307242.6666666667</v>
      </c>
      <c r="F16" s="144">
        <f t="shared" si="7"/>
        <v>64876</v>
      </c>
      <c r="G16" s="144">
        <f t="shared" si="7"/>
        <v>432277</v>
      </c>
      <c r="H16" s="144">
        <f t="shared" si="7"/>
        <v>118229.16666666669</v>
      </c>
      <c r="I16" s="144">
        <f t="shared" si="7"/>
        <v>433071</v>
      </c>
      <c r="J16" s="144">
        <f t="shared" si="7"/>
        <v>65670</v>
      </c>
      <c r="K16" s="144">
        <f t="shared" si="7"/>
        <v>433071</v>
      </c>
      <c r="L16" s="144">
        <f t="shared" si="7"/>
        <v>118560</v>
      </c>
      <c r="M16" s="144">
        <f t="shared" si="7"/>
        <v>433071</v>
      </c>
      <c r="N16" s="144">
        <f t="shared" si="7"/>
        <v>65670</v>
      </c>
      <c r="O16" s="144">
        <f t="shared" si="7"/>
        <v>485961</v>
      </c>
      <c r="P16" s="144">
        <f t="shared" si="7"/>
        <v>65670</v>
      </c>
      <c r="Q16" s="144">
        <f t="shared" si="7"/>
        <v>433071</v>
      </c>
      <c r="R16" s="144">
        <f t="shared" ref="R16" si="8">SUM(R17:R22)</f>
        <v>118560</v>
      </c>
    </row>
    <row r="17" spans="1:18" s="145" customFormat="1">
      <c r="A17" s="161">
        <v>1</v>
      </c>
      <c r="B17" s="147" t="s">
        <v>152</v>
      </c>
      <c r="C17" s="144">
        <f>-C12-C18+C8</f>
        <v>0</v>
      </c>
      <c r="D17" s="144">
        <f>-D12-D18+D8</f>
        <v>90529.401666666716</v>
      </c>
      <c r="E17" s="144">
        <f t="shared" ref="E17:Q17" si="9">-E12-E18+E8</f>
        <v>232468.66666666666</v>
      </c>
      <c r="F17" s="144">
        <f t="shared" si="9"/>
        <v>64876</v>
      </c>
      <c r="G17" s="144">
        <f t="shared" si="9"/>
        <v>432277</v>
      </c>
      <c r="H17" s="144">
        <f t="shared" si="9"/>
        <v>118229.16666666669</v>
      </c>
      <c r="I17" s="144">
        <f t="shared" si="9"/>
        <v>433071</v>
      </c>
      <c r="J17" s="144">
        <f t="shared" si="9"/>
        <v>65670</v>
      </c>
      <c r="K17" s="144">
        <f t="shared" si="9"/>
        <v>433071</v>
      </c>
      <c r="L17" s="144">
        <f t="shared" si="9"/>
        <v>118560</v>
      </c>
      <c r="M17" s="144">
        <f t="shared" si="9"/>
        <v>433071</v>
      </c>
      <c r="N17" s="144">
        <f t="shared" si="9"/>
        <v>65670</v>
      </c>
      <c r="O17" s="144">
        <f t="shared" si="9"/>
        <v>485961</v>
      </c>
      <c r="P17" s="144">
        <f t="shared" si="9"/>
        <v>65670</v>
      </c>
      <c r="Q17" s="144">
        <f t="shared" si="9"/>
        <v>433071</v>
      </c>
      <c r="R17" s="144">
        <f t="shared" ref="R17" si="10">-R12-R18+R8</f>
        <v>118560</v>
      </c>
    </row>
    <row r="18" spans="1:18" s="145" customFormat="1">
      <c r="A18" s="161">
        <v>2</v>
      </c>
      <c r="B18" s="63" t="s">
        <v>133</v>
      </c>
      <c r="C18" s="148">
        <f>'3 Poziom dofinansowania'!$C$28*'5 Trwałość finansowa'!C13</f>
        <v>0</v>
      </c>
      <c r="D18" s="148">
        <f>'3 Poziom dofinansowania'!$C$28*'5 Trwałość finansowa'!D13-0.01</f>
        <v>473663.76499999996</v>
      </c>
      <c r="E18" s="148">
        <f>'3 Poziom dofinansowania'!$C$28*'5 Trwałość finansowa'!E13</f>
        <v>1074774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spans="1:18" s="145" customFormat="1">
      <c r="A19" s="161">
        <v>3</v>
      </c>
      <c r="B19" s="63" t="s">
        <v>148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</row>
    <row r="20" spans="1:18" s="145" customFormat="1">
      <c r="A20" s="161">
        <v>4</v>
      </c>
      <c r="B20" s="63" t="s">
        <v>134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</row>
    <row r="21" spans="1:18" s="145" customFormat="1">
      <c r="A21" s="161">
        <v>5</v>
      </c>
      <c r="B21" s="63" t="s">
        <v>135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</row>
    <row r="22" spans="1:18" s="145" customFormat="1">
      <c r="A22" s="161">
        <v>6</v>
      </c>
      <c r="B22" s="63" t="s">
        <v>136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</row>
    <row r="23" spans="1:18" s="145" customFormat="1">
      <c r="A23" s="161" t="s">
        <v>131</v>
      </c>
      <c r="B23" s="147" t="s">
        <v>137</v>
      </c>
      <c r="C23" s="144">
        <f>SUM(C24:C27)</f>
        <v>0</v>
      </c>
      <c r="D23" s="144">
        <f t="shared" ref="D23:Q23" si="11">SUM(D24:D27)</f>
        <v>0</v>
      </c>
      <c r="E23" s="144">
        <f t="shared" si="11"/>
        <v>0</v>
      </c>
      <c r="F23" s="144">
        <f t="shared" si="11"/>
        <v>0</v>
      </c>
      <c r="G23" s="144">
        <f t="shared" si="11"/>
        <v>0</v>
      </c>
      <c r="H23" s="144">
        <f t="shared" si="11"/>
        <v>0</v>
      </c>
      <c r="I23" s="144">
        <f t="shared" si="11"/>
        <v>0</v>
      </c>
      <c r="J23" s="144">
        <f t="shared" si="11"/>
        <v>0</v>
      </c>
      <c r="K23" s="144">
        <f t="shared" si="11"/>
        <v>0</v>
      </c>
      <c r="L23" s="144">
        <f t="shared" si="11"/>
        <v>0</v>
      </c>
      <c r="M23" s="144">
        <f t="shared" si="11"/>
        <v>0</v>
      </c>
      <c r="N23" s="144">
        <f t="shared" si="11"/>
        <v>0</v>
      </c>
      <c r="O23" s="144">
        <f t="shared" si="11"/>
        <v>0</v>
      </c>
      <c r="P23" s="144">
        <f t="shared" si="11"/>
        <v>0</v>
      </c>
      <c r="Q23" s="144">
        <f t="shared" si="11"/>
        <v>0</v>
      </c>
      <c r="R23" s="144">
        <f t="shared" ref="R23" si="12">SUM(R24:R27)</f>
        <v>0</v>
      </c>
    </row>
    <row r="24" spans="1:18" s="149" customFormat="1">
      <c r="A24" s="161">
        <v>1</v>
      </c>
      <c r="B24" s="63" t="s">
        <v>138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  <row r="25" spans="1:18" s="149" customFormat="1">
      <c r="A25" s="161">
        <v>2</v>
      </c>
      <c r="B25" s="63" t="s">
        <v>139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</row>
    <row r="26" spans="1:18" s="149" customFormat="1">
      <c r="A26" s="161">
        <v>3</v>
      </c>
      <c r="B26" s="63" t="s">
        <v>141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5" customFormat="1">
      <c r="A27" s="161">
        <v>4</v>
      </c>
      <c r="B27" s="63" t="s">
        <v>140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>
      <c r="A28" s="150" t="s">
        <v>58</v>
      </c>
      <c r="B28" s="151" t="s">
        <v>69</v>
      </c>
      <c r="C28" s="152">
        <f t="shared" ref="C28:Q28" si="13">C15+C12+C6</f>
        <v>0</v>
      </c>
      <c r="D28" s="152">
        <f t="shared" si="13"/>
        <v>-3.8198777474462986E-11</v>
      </c>
      <c r="E28" s="152">
        <f t="shared" si="13"/>
        <v>8.7311491370201111E-11</v>
      </c>
      <c r="F28" s="152">
        <f t="shared" si="13"/>
        <v>0</v>
      </c>
      <c r="G28" s="152">
        <f t="shared" si="13"/>
        <v>0</v>
      </c>
      <c r="H28" s="152">
        <f t="shared" si="13"/>
        <v>0</v>
      </c>
      <c r="I28" s="152">
        <f t="shared" si="13"/>
        <v>0</v>
      </c>
      <c r="J28" s="152">
        <f t="shared" si="13"/>
        <v>0</v>
      </c>
      <c r="K28" s="152">
        <f t="shared" si="13"/>
        <v>0</v>
      </c>
      <c r="L28" s="152">
        <f t="shared" si="13"/>
        <v>0</v>
      </c>
      <c r="M28" s="152">
        <f t="shared" si="13"/>
        <v>0</v>
      </c>
      <c r="N28" s="152">
        <f t="shared" si="13"/>
        <v>0</v>
      </c>
      <c r="O28" s="152">
        <f t="shared" si="13"/>
        <v>0</v>
      </c>
      <c r="P28" s="152">
        <f t="shared" si="13"/>
        <v>0</v>
      </c>
      <c r="Q28" s="152">
        <f t="shared" si="13"/>
        <v>0</v>
      </c>
      <c r="R28" s="152">
        <f t="shared" ref="R28" si="14">R15+R12+R6</f>
        <v>0</v>
      </c>
    </row>
    <row r="29" spans="1:18">
      <c r="A29" s="153" t="s">
        <v>59</v>
      </c>
      <c r="B29" s="154" t="s">
        <v>70</v>
      </c>
      <c r="C29" s="155"/>
      <c r="D29" s="156">
        <f t="shared" ref="D29:R29" si="15">C30</f>
        <v>0</v>
      </c>
      <c r="E29" s="156">
        <f t="shared" si="15"/>
        <v>-3.8198777474462986E-11</v>
      </c>
      <c r="F29" s="156">
        <f t="shared" si="15"/>
        <v>4.9112713895738125E-11</v>
      </c>
      <c r="G29" s="156">
        <f t="shared" si="15"/>
        <v>4.9112713895738125E-11</v>
      </c>
      <c r="H29" s="156">
        <f t="shared" si="15"/>
        <v>4.9112713895738125E-11</v>
      </c>
      <c r="I29" s="156">
        <f t="shared" si="15"/>
        <v>4.9112713895738125E-11</v>
      </c>
      <c r="J29" s="156">
        <f t="shared" si="15"/>
        <v>4.9112713895738125E-11</v>
      </c>
      <c r="K29" s="156">
        <f t="shared" si="15"/>
        <v>4.9112713895738125E-11</v>
      </c>
      <c r="L29" s="156">
        <f t="shared" si="15"/>
        <v>4.9112713895738125E-11</v>
      </c>
      <c r="M29" s="156">
        <f t="shared" si="15"/>
        <v>4.9112713895738125E-11</v>
      </c>
      <c r="N29" s="156">
        <f t="shared" si="15"/>
        <v>4.9112713895738125E-11</v>
      </c>
      <c r="O29" s="156">
        <f t="shared" si="15"/>
        <v>4.9112713895738125E-11</v>
      </c>
      <c r="P29" s="156">
        <f t="shared" si="15"/>
        <v>4.9112713895738125E-11</v>
      </c>
      <c r="Q29" s="156">
        <f t="shared" si="15"/>
        <v>4.9112713895738125E-11</v>
      </c>
      <c r="R29" s="156">
        <f t="shared" si="15"/>
        <v>4.9112713895738125E-11</v>
      </c>
    </row>
    <row r="30" spans="1:18">
      <c r="A30" s="157" t="s">
        <v>60</v>
      </c>
      <c r="B30" s="158" t="s">
        <v>71</v>
      </c>
      <c r="C30" s="159">
        <f t="shared" ref="C30:Q30" si="16">C28+C29</f>
        <v>0</v>
      </c>
      <c r="D30" s="159">
        <f t="shared" si="16"/>
        <v>-3.8198777474462986E-11</v>
      </c>
      <c r="E30" s="159">
        <f t="shared" si="16"/>
        <v>4.9112713895738125E-11</v>
      </c>
      <c r="F30" s="159">
        <f t="shared" si="16"/>
        <v>4.9112713895738125E-11</v>
      </c>
      <c r="G30" s="159">
        <f t="shared" si="16"/>
        <v>4.9112713895738125E-11</v>
      </c>
      <c r="H30" s="159">
        <f t="shared" si="16"/>
        <v>4.9112713895738125E-11</v>
      </c>
      <c r="I30" s="159">
        <f t="shared" si="16"/>
        <v>4.9112713895738125E-11</v>
      </c>
      <c r="J30" s="159">
        <f t="shared" si="16"/>
        <v>4.9112713895738125E-11</v>
      </c>
      <c r="K30" s="159">
        <f t="shared" si="16"/>
        <v>4.9112713895738125E-11</v>
      </c>
      <c r="L30" s="159">
        <f t="shared" si="16"/>
        <v>4.9112713895738125E-11</v>
      </c>
      <c r="M30" s="159">
        <f t="shared" si="16"/>
        <v>4.9112713895738125E-11</v>
      </c>
      <c r="N30" s="159">
        <f t="shared" si="16"/>
        <v>4.9112713895738125E-11</v>
      </c>
      <c r="O30" s="159">
        <f t="shared" si="16"/>
        <v>4.9112713895738125E-11</v>
      </c>
      <c r="P30" s="159">
        <f t="shared" si="16"/>
        <v>4.9112713895738125E-11</v>
      </c>
      <c r="Q30" s="159">
        <f t="shared" si="16"/>
        <v>4.9112713895738125E-11</v>
      </c>
      <c r="R30" s="159">
        <f t="shared" ref="R30" si="17">R28+R29</f>
        <v>4.9112713895738125E-11</v>
      </c>
    </row>
    <row r="33" spans="1:18">
      <c r="A33" s="131" t="s">
        <v>366</v>
      </c>
      <c r="B33" s="132"/>
      <c r="C33" s="133"/>
      <c r="D33" s="133"/>
      <c r="E33" s="133"/>
      <c r="F33" s="133"/>
      <c r="G33" s="134"/>
      <c r="H33" s="134"/>
      <c r="I33" s="134"/>
    </row>
    <row r="35" spans="1:18">
      <c r="A35" s="135" t="s">
        <v>27</v>
      </c>
      <c r="B35" s="136" t="s">
        <v>28</v>
      </c>
      <c r="C35" s="137" t="s">
        <v>29</v>
      </c>
      <c r="D35" s="137" t="s">
        <v>29</v>
      </c>
      <c r="E35" s="137" t="s">
        <v>29</v>
      </c>
      <c r="F35" s="137" t="s">
        <v>29</v>
      </c>
      <c r="G35" s="137" t="s">
        <v>29</v>
      </c>
      <c r="H35" s="137" t="s">
        <v>29</v>
      </c>
      <c r="I35" s="137" t="s">
        <v>29</v>
      </c>
      <c r="J35" s="137" t="s">
        <v>29</v>
      </c>
      <c r="K35" s="137" t="s">
        <v>29</v>
      </c>
      <c r="L35" s="137" t="s">
        <v>29</v>
      </c>
      <c r="M35" s="137" t="s">
        <v>29</v>
      </c>
      <c r="N35" s="137" t="s">
        <v>29</v>
      </c>
      <c r="O35" s="137" t="s">
        <v>29</v>
      </c>
      <c r="P35" s="137" t="s">
        <v>29</v>
      </c>
      <c r="Q35" s="137" t="s">
        <v>29</v>
      </c>
      <c r="R35" s="137" t="s">
        <v>29</v>
      </c>
    </row>
    <row r="36" spans="1:18" ht="25.5">
      <c r="A36" s="139" t="s">
        <v>54</v>
      </c>
      <c r="B36" s="140" t="s">
        <v>66</v>
      </c>
      <c r="C36" s="141">
        <f>C37-C38-C39-C40-C41</f>
        <v>0</v>
      </c>
      <c r="D36" s="141">
        <f t="shared" ref="D36:R36" si="18">D37-D38-D39-D40-D41</f>
        <v>0</v>
      </c>
      <c r="E36" s="141">
        <f t="shared" si="18"/>
        <v>0</v>
      </c>
      <c r="F36" s="141">
        <f t="shared" si="18"/>
        <v>0</v>
      </c>
      <c r="G36" s="141">
        <f t="shared" si="18"/>
        <v>0</v>
      </c>
      <c r="H36" s="141">
        <f t="shared" si="18"/>
        <v>0</v>
      </c>
      <c r="I36" s="141">
        <f t="shared" si="18"/>
        <v>0</v>
      </c>
      <c r="J36" s="141">
        <f t="shared" si="18"/>
        <v>0</v>
      </c>
      <c r="K36" s="141">
        <f t="shared" si="18"/>
        <v>0</v>
      </c>
      <c r="L36" s="141">
        <f t="shared" si="18"/>
        <v>0</v>
      </c>
      <c r="M36" s="141">
        <f t="shared" si="18"/>
        <v>0</v>
      </c>
      <c r="N36" s="141">
        <f t="shared" si="18"/>
        <v>0</v>
      </c>
      <c r="O36" s="141">
        <f t="shared" si="18"/>
        <v>0</v>
      </c>
      <c r="P36" s="141">
        <f t="shared" si="18"/>
        <v>0</v>
      </c>
      <c r="Q36" s="141">
        <f t="shared" si="18"/>
        <v>0</v>
      </c>
      <c r="R36" s="141">
        <f t="shared" si="18"/>
        <v>0</v>
      </c>
    </row>
    <row r="37" spans="1:18">
      <c r="A37" s="161" t="s">
        <v>55</v>
      </c>
      <c r="B37" s="176" t="s">
        <v>158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1:18">
      <c r="A38" s="161" t="s">
        <v>131</v>
      </c>
      <c r="B38" s="147" t="s">
        <v>129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>
      <c r="A39" s="161" t="s">
        <v>142</v>
      </c>
      <c r="B39" s="147" t="s">
        <v>92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>
      <c r="A40" s="161" t="s">
        <v>143</v>
      </c>
      <c r="B40" s="147" t="s">
        <v>130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</row>
    <row r="41" spans="1:18" ht="25.5">
      <c r="A41" s="161" t="s">
        <v>144</v>
      </c>
      <c r="B41" s="143" t="s">
        <v>159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25.5">
      <c r="A42" s="139" t="s">
        <v>56</v>
      </c>
      <c r="B42" s="140" t="s">
        <v>67</v>
      </c>
      <c r="C42" s="141">
        <f>-SUM(C43:C46)</f>
        <v>0</v>
      </c>
      <c r="D42" s="141">
        <f t="shared" ref="D42:R42" si="19">-SUM(D43:D46)</f>
        <v>0</v>
      </c>
      <c r="E42" s="141">
        <f t="shared" si="19"/>
        <v>0</v>
      </c>
      <c r="F42" s="141">
        <f t="shared" si="19"/>
        <v>0</v>
      </c>
      <c r="G42" s="141">
        <f t="shared" si="19"/>
        <v>0</v>
      </c>
      <c r="H42" s="141">
        <f t="shared" si="19"/>
        <v>0</v>
      </c>
      <c r="I42" s="141">
        <f t="shared" si="19"/>
        <v>0</v>
      </c>
      <c r="J42" s="141">
        <f t="shared" si="19"/>
        <v>0</v>
      </c>
      <c r="K42" s="141">
        <f t="shared" si="19"/>
        <v>0</v>
      </c>
      <c r="L42" s="141">
        <f t="shared" si="19"/>
        <v>0</v>
      </c>
      <c r="M42" s="141">
        <f t="shared" si="19"/>
        <v>0</v>
      </c>
      <c r="N42" s="141">
        <f t="shared" si="19"/>
        <v>0</v>
      </c>
      <c r="O42" s="141">
        <f t="shared" si="19"/>
        <v>0</v>
      </c>
      <c r="P42" s="141">
        <f t="shared" si="19"/>
        <v>0</v>
      </c>
      <c r="Q42" s="141">
        <f t="shared" si="19"/>
        <v>0</v>
      </c>
      <c r="R42" s="141">
        <f t="shared" si="19"/>
        <v>0</v>
      </c>
    </row>
    <row r="43" spans="1:18">
      <c r="A43" s="161" t="s">
        <v>55</v>
      </c>
      <c r="B43" s="147" t="s">
        <v>154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</row>
    <row r="44" spans="1:18">
      <c r="A44" s="161" t="s">
        <v>131</v>
      </c>
      <c r="B44" s="147" t="s">
        <v>155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</row>
    <row r="45" spans="1:18">
      <c r="A45" s="161" t="s">
        <v>142</v>
      </c>
      <c r="B45" s="147" t="s">
        <v>156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</row>
    <row r="46" spans="1:18">
      <c r="A46" s="161" t="s">
        <v>143</v>
      </c>
      <c r="B46" s="147" t="s">
        <v>157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</row>
    <row r="47" spans="1:18" ht="25.5">
      <c r="A47" s="139" t="s">
        <v>57</v>
      </c>
      <c r="B47" s="140" t="s">
        <v>68</v>
      </c>
      <c r="C47" s="141">
        <f>C48-C55</f>
        <v>0</v>
      </c>
      <c r="D47" s="141">
        <f t="shared" ref="D47:Q47" si="20">D48-D55</f>
        <v>0</v>
      </c>
      <c r="E47" s="141">
        <f t="shared" si="20"/>
        <v>0</v>
      </c>
      <c r="F47" s="141">
        <f t="shared" si="20"/>
        <v>0</v>
      </c>
      <c r="G47" s="141">
        <f t="shared" si="20"/>
        <v>0</v>
      </c>
      <c r="H47" s="141">
        <f t="shared" si="20"/>
        <v>0</v>
      </c>
      <c r="I47" s="141">
        <f t="shared" si="20"/>
        <v>0</v>
      </c>
      <c r="J47" s="141">
        <f t="shared" si="20"/>
        <v>0</v>
      </c>
      <c r="K47" s="141">
        <f t="shared" si="20"/>
        <v>0</v>
      </c>
      <c r="L47" s="141">
        <f t="shared" si="20"/>
        <v>0</v>
      </c>
      <c r="M47" s="141">
        <f t="shared" si="20"/>
        <v>0</v>
      </c>
      <c r="N47" s="141">
        <f t="shared" si="20"/>
        <v>0</v>
      </c>
      <c r="O47" s="141">
        <f t="shared" si="20"/>
        <v>0</v>
      </c>
      <c r="P47" s="141">
        <f t="shared" si="20"/>
        <v>0</v>
      </c>
      <c r="Q47" s="141">
        <f t="shared" si="20"/>
        <v>0</v>
      </c>
      <c r="R47" s="141">
        <f>R48-R55</f>
        <v>0</v>
      </c>
    </row>
    <row r="48" spans="1:18">
      <c r="A48" s="161" t="s">
        <v>55</v>
      </c>
      <c r="B48" s="147" t="s">
        <v>145</v>
      </c>
      <c r="C48" s="144">
        <f t="shared" ref="C48:Q48" si="21">SUM(C49:C54)</f>
        <v>0</v>
      </c>
      <c r="D48" s="144">
        <f t="shared" si="21"/>
        <v>0</v>
      </c>
      <c r="E48" s="144">
        <f t="shared" si="21"/>
        <v>0</v>
      </c>
      <c r="F48" s="144">
        <f t="shared" si="21"/>
        <v>0</v>
      </c>
      <c r="G48" s="144">
        <f t="shared" si="21"/>
        <v>0</v>
      </c>
      <c r="H48" s="144">
        <f t="shared" si="21"/>
        <v>0</v>
      </c>
      <c r="I48" s="144">
        <f t="shared" si="21"/>
        <v>0</v>
      </c>
      <c r="J48" s="144">
        <f t="shared" si="21"/>
        <v>0</v>
      </c>
      <c r="K48" s="144">
        <f t="shared" si="21"/>
        <v>0</v>
      </c>
      <c r="L48" s="144">
        <f t="shared" si="21"/>
        <v>0</v>
      </c>
      <c r="M48" s="144">
        <f t="shared" si="21"/>
        <v>0</v>
      </c>
      <c r="N48" s="144">
        <f t="shared" si="21"/>
        <v>0</v>
      </c>
      <c r="O48" s="144">
        <f t="shared" si="21"/>
        <v>0</v>
      </c>
      <c r="P48" s="144">
        <f t="shared" si="21"/>
        <v>0</v>
      </c>
      <c r="Q48" s="144">
        <f t="shared" si="21"/>
        <v>0</v>
      </c>
      <c r="R48" s="144">
        <f>SUM(R49:R54)</f>
        <v>0</v>
      </c>
    </row>
    <row r="49" spans="1:18" ht="25.5">
      <c r="A49" s="161">
        <v>1</v>
      </c>
      <c r="B49" s="63" t="s">
        <v>146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</row>
    <row r="50" spans="1:18">
      <c r="A50" s="161">
        <v>2</v>
      </c>
      <c r="B50" s="63" t="s">
        <v>147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</row>
    <row r="51" spans="1:18">
      <c r="A51" s="161">
        <v>3</v>
      </c>
      <c r="B51" s="63" t="s">
        <v>148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</row>
    <row r="52" spans="1:18">
      <c r="A52" s="161">
        <v>4</v>
      </c>
      <c r="B52" s="63" t="s">
        <v>134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</row>
    <row r="53" spans="1:18">
      <c r="A53" s="161">
        <v>5</v>
      </c>
      <c r="B53" s="63" t="s">
        <v>149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</row>
    <row r="54" spans="1:18">
      <c r="A54" s="161">
        <v>6</v>
      </c>
      <c r="B54" s="63" t="s">
        <v>150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</row>
    <row r="55" spans="1:18">
      <c r="A55" s="161" t="s">
        <v>131</v>
      </c>
      <c r="B55" s="147" t="s">
        <v>137</v>
      </c>
      <c r="C55" s="144">
        <f t="shared" ref="C55:Q55" si="22">SUM(C56:C59)</f>
        <v>0</v>
      </c>
      <c r="D55" s="144">
        <f t="shared" si="22"/>
        <v>0</v>
      </c>
      <c r="E55" s="144">
        <f t="shared" si="22"/>
        <v>0</v>
      </c>
      <c r="F55" s="144">
        <f t="shared" si="22"/>
        <v>0</v>
      </c>
      <c r="G55" s="144">
        <f t="shared" si="22"/>
        <v>0</v>
      </c>
      <c r="H55" s="144">
        <f t="shared" si="22"/>
        <v>0</v>
      </c>
      <c r="I55" s="144">
        <f t="shared" si="22"/>
        <v>0</v>
      </c>
      <c r="J55" s="144">
        <f t="shared" si="22"/>
        <v>0</v>
      </c>
      <c r="K55" s="144">
        <f t="shared" si="22"/>
        <v>0</v>
      </c>
      <c r="L55" s="144">
        <f t="shared" si="22"/>
        <v>0</v>
      </c>
      <c r="M55" s="144">
        <f t="shared" si="22"/>
        <v>0</v>
      </c>
      <c r="N55" s="144">
        <f t="shared" si="22"/>
        <v>0</v>
      </c>
      <c r="O55" s="144">
        <f t="shared" si="22"/>
        <v>0</v>
      </c>
      <c r="P55" s="144">
        <f t="shared" si="22"/>
        <v>0</v>
      </c>
      <c r="Q55" s="144">
        <f t="shared" si="22"/>
        <v>0</v>
      </c>
      <c r="R55" s="144">
        <f>SUM(R56:R59)</f>
        <v>0</v>
      </c>
    </row>
    <row r="56" spans="1:18">
      <c r="A56" s="161">
        <v>1</v>
      </c>
      <c r="B56" s="63" t="s">
        <v>138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</row>
    <row r="57" spans="1:18">
      <c r="A57" s="161">
        <v>2</v>
      </c>
      <c r="B57" s="63" t="s">
        <v>139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</row>
    <row r="58" spans="1:18">
      <c r="A58" s="161">
        <v>3</v>
      </c>
      <c r="B58" s="63" t="s">
        <v>141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</row>
    <row r="59" spans="1:18">
      <c r="A59" s="161">
        <v>4</v>
      </c>
      <c r="B59" s="63" t="s">
        <v>151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</row>
    <row r="60" spans="1:18">
      <c r="A60" s="150" t="s">
        <v>58</v>
      </c>
      <c r="B60" s="151" t="s">
        <v>69</v>
      </c>
      <c r="C60" s="152">
        <f t="shared" ref="C60:R60" si="23">C47+C42+C36</f>
        <v>0</v>
      </c>
      <c r="D60" s="152">
        <f t="shared" si="23"/>
        <v>0</v>
      </c>
      <c r="E60" s="152">
        <f t="shared" si="23"/>
        <v>0</v>
      </c>
      <c r="F60" s="152">
        <f t="shared" si="23"/>
        <v>0</v>
      </c>
      <c r="G60" s="152">
        <f t="shared" si="23"/>
        <v>0</v>
      </c>
      <c r="H60" s="152">
        <f t="shared" si="23"/>
        <v>0</v>
      </c>
      <c r="I60" s="152">
        <f t="shared" si="23"/>
        <v>0</v>
      </c>
      <c r="J60" s="152">
        <f t="shared" si="23"/>
        <v>0</v>
      </c>
      <c r="K60" s="152">
        <f t="shared" si="23"/>
        <v>0</v>
      </c>
      <c r="L60" s="152">
        <f t="shared" si="23"/>
        <v>0</v>
      </c>
      <c r="M60" s="152">
        <f t="shared" si="23"/>
        <v>0</v>
      </c>
      <c r="N60" s="152">
        <f t="shared" si="23"/>
        <v>0</v>
      </c>
      <c r="O60" s="152">
        <f t="shared" si="23"/>
        <v>0</v>
      </c>
      <c r="P60" s="152">
        <f t="shared" si="23"/>
        <v>0</v>
      </c>
      <c r="Q60" s="152">
        <f t="shared" si="23"/>
        <v>0</v>
      </c>
      <c r="R60" s="152">
        <f t="shared" si="23"/>
        <v>0</v>
      </c>
    </row>
    <row r="61" spans="1:18">
      <c r="A61" s="153" t="s">
        <v>59</v>
      </c>
      <c r="B61" s="154" t="s">
        <v>70</v>
      </c>
      <c r="C61" s="156"/>
      <c r="D61" s="156">
        <f t="shared" ref="D61:R61" si="24">C62</f>
        <v>0</v>
      </c>
      <c r="E61" s="156">
        <f t="shared" si="24"/>
        <v>0</v>
      </c>
      <c r="F61" s="156">
        <f t="shared" si="24"/>
        <v>0</v>
      </c>
      <c r="G61" s="156">
        <f t="shared" si="24"/>
        <v>0</v>
      </c>
      <c r="H61" s="156">
        <f t="shared" si="24"/>
        <v>0</v>
      </c>
      <c r="I61" s="156">
        <f t="shared" si="24"/>
        <v>0</v>
      </c>
      <c r="J61" s="156">
        <f t="shared" si="24"/>
        <v>0</v>
      </c>
      <c r="K61" s="156">
        <f t="shared" si="24"/>
        <v>0</v>
      </c>
      <c r="L61" s="156">
        <f t="shared" si="24"/>
        <v>0</v>
      </c>
      <c r="M61" s="156">
        <f t="shared" si="24"/>
        <v>0</v>
      </c>
      <c r="N61" s="156">
        <f t="shared" si="24"/>
        <v>0</v>
      </c>
      <c r="O61" s="156">
        <f t="shared" si="24"/>
        <v>0</v>
      </c>
      <c r="P61" s="156">
        <f t="shared" si="24"/>
        <v>0</v>
      </c>
      <c r="Q61" s="156">
        <f t="shared" si="24"/>
        <v>0</v>
      </c>
      <c r="R61" s="156">
        <f t="shared" si="24"/>
        <v>0</v>
      </c>
    </row>
    <row r="62" spans="1:18">
      <c r="A62" s="157" t="s">
        <v>60</v>
      </c>
      <c r="B62" s="158" t="s">
        <v>71</v>
      </c>
      <c r="C62" s="159">
        <f t="shared" ref="C62:R62" si="25">C60+C61</f>
        <v>0</v>
      </c>
      <c r="D62" s="159">
        <f t="shared" si="25"/>
        <v>0</v>
      </c>
      <c r="E62" s="159">
        <f t="shared" si="25"/>
        <v>0</v>
      </c>
      <c r="F62" s="159">
        <f t="shared" si="25"/>
        <v>0</v>
      </c>
      <c r="G62" s="159">
        <f t="shared" si="25"/>
        <v>0</v>
      </c>
      <c r="H62" s="159">
        <f t="shared" si="25"/>
        <v>0</v>
      </c>
      <c r="I62" s="159">
        <f t="shared" si="25"/>
        <v>0</v>
      </c>
      <c r="J62" s="159">
        <f t="shared" si="25"/>
        <v>0</v>
      </c>
      <c r="K62" s="159">
        <f t="shared" si="25"/>
        <v>0</v>
      </c>
      <c r="L62" s="159">
        <f t="shared" si="25"/>
        <v>0</v>
      </c>
      <c r="M62" s="159">
        <f t="shared" si="25"/>
        <v>0</v>
      </c>
      <c r="N62" s="159">
        <f t="shared" si="25"/>
        <v>0</v>
      </c>
      <c r="O62" s="159">
        <f t="shared" si="25"/>
        <v>0</v>
      </c>
      <c r="P62" s="159">
        <f t="shared" si="25"/>
        <v>0</v>
      </c>
      <c r="Q62" s="159">
        <f t="shared" si="25"/>
        <v>0</v>
      </c>
      <c r="R62" s="159">
        <f t="shared" si="25"/>
        <v>0</v>
      </c>
    </row>
  </sheetData>
  <customSheetViews>
    <customSheetView guid="{7B1D7D8E-D21F-4F41-9124-97AF4D7AC4F1}" scale="60" showPageBreaks="1" printArea="1" view="pageBreakPreview">
      <selection activeCell="D19" sqref="D19"/>
      <pageMargins left="0.59055118110236227" right="0.59055118110236227" top="1.1417322834645669" bottom="0.62992125984251968" header="0.59055118110236227" footer="0.39370078740157483"/>
      <pageSetup paperSize="9" scale="41" pageOrder="overThenDown" orientation="landscape" horizontalDpi="300" verticalDpi="300" r:id="rId1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  <customSheetView guid="{E0009F4F-48B6-4F1C-908A-7AA9220F9FEE}" scale="80" showPageBreaks="1" printArea="1" topLeftCell="A25">
      <selection activeCell="D24" sqref="D24"/>
      <pageMargins left="0.59055118110236227" right="0.59055118110236227" top="1.1417322834645669" bottom="0.62992125984251968" header="0.59055118110236227" footer="0.39370078740157483"/>
      <pageSetup paperSize="9" scale="41" pageOrder="overThenDown" orientation="landscape" horizontalDpi="300" verticalDpi="300" r:id="rId2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  <customSheetView guid="{6D8ACA1D-6FAD-497E-8DEE-A33C8B954C59}">
      <selection activeCell="C62" sqref="C62"/>
      <pageMargins left="0.59055118110236227" right="0.59055118110236227" top="1.1417322834645669" bottom="0.62992125984251968" header="0.59055118110236227" footer="0.39370078740157483"/>
      <pageSetup paperSize="9" scale="41" pageOrder="overThenDown" orientation="landscape" horizontalDpi="300" verticalDpi="300" r:id="rId3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  <customSheetView guid="{F7D79B8D-92A2-4094-827A-AE8F90DE993F}" scale="80" topLeftCell="A46">
      <selection activeCell="A35" sqref="A35"/>
      <pageMargins left="0.59055118110236227" right="0.59055118110236227" top="1.1417322834645669" bottom="0.62992125984251968" header="0.59055118110236227" footer="0.39370078740157483"/>
      <pageSetup paperSize="9" scale="75" pageOrder="overThenDown" orientation="landscape" horizontalDpi="300" verticalDpi="300" r:id="rId4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  <customSheetView guid="{19015944-8DC3-4198-B28B-DDAFEE7C00D9}" scale="80" showPageBreaks="1" printArea="1" topLeftCell="G22">
      <selection activeCell="C2" sqref="C1:Q1048576"/>
      <pageMargins left="0.59055118110236227" right="0.59055118110236227" top="1.1417322834645669" bottom="0.62992125984251968" header="0.59055118110236227" footer="0.39370078740157483"/>
      <pageSetup paperSize="9" scale="75" pageOrder="overThenDown" orientation="landscape" verticalDpi="300" r:id="rId5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  <customSheetView guid="{9EC9AAF8-31E5-417A-A928-3DBD93AA7952}" scale="80" showPageBreaks="1" printArea="1">
      <selection activeCell="A35" sqref="A35"/>
      <pageMargins left="0.59055118110236227" right="0.59055118110236227" top="1.1417322834645669" bottom="0.62992125984251968" header="0.59055118110236227" footer="0.39370078740157483"/>
      <pageSetup paperSize="9" scale="75" pageOrder="overThenDown" orientation="landscape" horizontalDpi="300" verticalDpi="300" r:id="rId6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  <customSheetView guid="{6F4C57C8-5562-4709-9327-9573B39EDAF4}" showPageBreaks="1" printArea="1" topLeftCell="A28">
      <selection activeCell="D40" sqref="D40"/>
      <pageMargins left="0.59055118110236227" right="0.59055118110236227" top="1.1417322834645669" bottom="0.62992125984251968" header="0.59055118110236227" footer="0.39370078740157483"/>
      <pageSetup paperSize="9" scale="41" pageOrder="overThenDown" orientation="landscape" horizontalDpi="300" verticalDpi="300" r:id="rId7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  <customSheetView guid="{11719C98-23F7-41BD-A4E2-6BEADD115585}" scale="60" showPageBreaks="1" printArea="1" view="pageBreakPreview">
      <selection activeCell="D19" sqref="D19"/>
      <pageMargins left="0.59055118110236227" right="0.59055118110236227" top="1.1417322834645669" bottom="0.62992125984251968" header="0.59055118110236227" footer="0.39370078740157483"/>
      <pageSetup paperSize="9" scale="41" pageOrder="overThenDown" orientation="landscape" horizontalDpi="300" verticalDpi="300" r:id="rId8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</customSheetViews>
  <mergeCells count="1">
    <mergeCell ref="B1:I1"/>
  </mergeCells>
  <phoneticPr fontId="4" type="noConversion"/>
  <pageMargins left="0.59055118110236227" right="0.59055118110236227" top="1.1417322834645669" bottom="0.62992125984251968" header="0.59055118110236227" footer="0.39370078740157483"/>
  <pageSetup paperSize="9" scale="41" pageOrder="overThenDown" orientation="landscape" horizontalDpi="300" verticalDpi="300" r:id="rId9"/>
  <headerFooter alignWithMargins="0">
    <oddHeader xml:space="preserve">&amp;L&amp;"Arial,Pogrubiony"&amp;16Trwałość finansowa projektu
</oddHeader>
    <oddFooter>&amp;CStrona &amp;P z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9"/>
  <sheetViews>
    <sheetView view="pageBreakPreview" zoomScale="70" zoomScaleNormal="86" zoomScaleSheetLayoutView="70" workbookViewId="0"/>
  </sheetViews>
  <sheetFormatPr defaultRowHeight="12.75"/>
  <cols>
    <col min="1" max="1" width="4.28515625" customWidth="1"/>
    <col min="2" max="2" width="43.140625" style="8" customWidth="1"/>
    <col min="3" max="3" width="14.85546875" customWidth="1"/>
    <col min="4" max="18" width="14" customWidth="1"/>
    <col min="19" max="30" width="15.5703125" customWidth="1"/>
    <col min="31" max="33" width="15.5703125" style="70" customWidth="1"/>
    <col min="34" max="16384" width="9.140625" style="70"/>
  </cols>
  <sheetData>
    <row r="1" spans="1:69" s="66" customFormat="1" ht="82.5" customHeight="1">
      <c r="A1"/>
      <c r="C1" s="801" t="s">
        <v>399</v>
      </c>
      <c r="D1" s="802"/>
      <c r="E1" s="802"/>
      <c r="F1" s="802"/>
      <c r="G1" s="802"/>
      <c r="H1" s="802"/>
      <c r="I1" s="802"/>
      <c r="J1" s="802"/>
      <c r="K1" s="803"/>
      <c r="L1" s="40"/>
      <c r="M1" s="40"/>
      <c r="N1"/>
      <c r="O1"/>
      <c r="P1"/>
      <c r="Q1"/>
      <c r="R1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s="82" customFormat="1">
      <c r="A2" s="92"/>
      <c r="B2" s="93"/>
      <c r="C2" s="80"/>
      <c r="D2" s="80"/>
      <c r="E2" s="88"/>
      <c r="F2" s="88"/>
      <c r="G2" s="88"/>
      <c r="H2" s="88"/>
      <c r="I2" s="88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</row>
    <row r="3" spans="1:69" s="66" customFormat="1" ht="24" customHeight="1">
      <c r="A3" s="180" t="s">
        <v>367</v>
      </c>
      <c r="B3" s="177"/>
      <c r="C3" s="178"/>
      <c r="D3" s="179"/>
      <c r="E3" s="162"/>
      <c r="F3" s="163"/>
      <c r="G3" s="163"/>
      <c r="H3" s="163"/>
      <c r="I3" s="164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s="82" customFormat="1">
      <c r="A4" s="89"/>
      <c r="B4" s="90"/>
      <c r="C4" s="88"/>
      <c r="D4" s="88"/>
      <c r="E4" s="91"/>
      <c r="F4" s="91"/>
      <c r="G4" s="91"/>
      <c r="H4" s="91"/>
      <c r="I4" s="91"/>
      <c r="J4" s="88"/>
      <c r="K4" s="88"/>
      <c r="L4" s="88"/>
      <c r="M4" s="88"/>
      <c r="N4" s="88"/>
      <c r="O4" s="88"/>
      <c r="P4" s="88"/>
      <c r="Q4" s="88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</row>
    <row r="5" spans="1:69" s="87" customFormat="1">
      <c r="A5" s="83" t="s">
        <v>27</v>
      </c>
      <c r="B5" s="84" t="s">
        <v>28</v>
      </c>
      <c r="C5" s="85">
        <v>2016</v>
      </c>
      <c r="D5" s="85">
        <f>C5+1</f>
        <v>2017</v>
      </c>
      <c r="E5" s="85">
        <f t="shared" ref="E5:R5" si="0">D5+1</f>
        <v>2018</v>
      </c>
      <c r="F5" s="85">
        <f t="shared" si="0"/>
        <v>2019</v>
      </c>
      <c r="G5" s="85">
        <f t="shared" si="0"/>
        <v>2020</v>
      </c>
      <c r="H5" s="85">
        <f t="shared" si="0"/>
        <v>2021</v>
      </c>
      <c r="I5" s="85">
        <f t="shared" si="0"/>
        <v>2022</v>
      </c>
      <c r="J5" s="85">
        <f t="shared" si="0"/>
        <v>2023</v>
      </c>
      <c r="K5" s="85">
        <f t="shared" si="0"/>
        <v>2024</v>
      </c>
      <c r="L5" s="85">
        <f t="shared" si="0"/>
        <v>2025</v>
      </c>
      <c r="M5" s="85">
        <f t="shared" si="0"/>
        <v>2026</v>
      </c>
      <c r="N5" s="85">
        <f t="shared" si="0"/>
        <v>2027</v>
      </c>
      <c r="O5" s="85">
        <f t="shared" si="0"/>
        <v>2028</v>
      </c>
      <c r="P5" s="85">
        <f t="shared" si="0"/>
        <v>2029</v>
      </c>
      <c r="Q5" s="85">
        <f t="shared" si="0"/>
        <v>2030</v>
      </c>
      <c r="R5" s="85">
        <f t="shared" si="0"/>
        <v>2031</v>
      </c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</row>
    <row r="6" spans="1:69" s="748" customFormat="1">
      <c r="A6" s="750" t="s">
        <v>54</v>
      </c>
      <c r="B6" s="749" t="s">
        <v>7</v>
      </c>
      <c r="C6" s="752">
        <f>C7+C12+C13</f>
        <v>75554755</v>
      </c>
      <c r="D6" s="752">
        <f t="shared" ref="D6:I6" si="1">D7+D13+D12</f>
        <v>76278138.105000004</v>
      </c>
      <c r="E6" s="752">
        <f t="shared" si="1"/>
        <v>80079772.840000018</v>
      </c>
      <c r="F6" s="752">
        <f t="shared" si="1"/>
        <v>82320593.790000007</v>
      </c>
      <c r="G6" s="752">
        <f t="shared" si="1"/>
        <v>84774076.359999985</v>
      </c>
      <c r="H6" s="752">
        <f t="shared" si="1"/>
        <v>87910717.180000007</v>
      </c>
      <c r="I6" s="752">
        <f t="shared" si="1"/>
        <v>87910717.180000007</v>
      </c>
      <c r="J6" s="752">
        <f t="shared" ref="J6:Q6" si="2">J7+J13+J12</f>
        <v>87910717.180000007</v>
      </c>
      <c r="K6" s="752">
        <f t="shared" si="2"/>
        <v>87910717.180000007</v>
      </c>
      <c r="L6" s="752">
        <f t="shared" si="2"/>
        <v>87910717.180000007</v>
      </c>
      <c r="M6" s="752">
        <f t="shared" si="2"/>
        <v>87910717.180000007</v>
      </c>
      <c r="N6" s="752">
        <f t="shared" si="2"/>
        <v>87910717.180000007</v>
      </c>
      <c r="O6" s="752">
        <f t="shared" si="2"/>
        <v>87910717.180000007</v>
      </c>
      <c r="P6" s="752">
        <f t="shared" si="2"/>
        <v>87910717.180000007</v>
      </c>
      <c r="Q6" s="752">
        <f t="shared" si="2"/>
        <v>87910717.180000007</v>
      </c>
      <c r="R6" s="752">
        <f t="shared" ref="R6" si="3">R7+R13+R12</f>
        <v>87910717.180000007</v>
      </c>
      <c r="S6" s="751"/>
      <c r="T6" s="751"/>
      <c r="U6" s="751"/>
      <c r="V6" s="751"/>
      <c r="W6" s="751"/>
      <c r="X6" s="751"/>
      <c r="Y6" s="751"/>
      <c r="Z6" s="751"/>
      <c r="AA6" s="751"/>
      <c r="AB6" s="751"/>
      <c r="AC6" s="751"/>
      <c r="AD6" s="751"/>
      <c r="AE6" s="751"/>
      <c r="AF6" s="751"/>
      <c r="AG6" s="751"/>
      <c r="AH6" s="747"/>
      <c r="AI6" s="747"/>
      <c r="AJ6" s="747"/>
      <c r="AK6" s="747"/>
      <c r="AL6" s="747"/>
      <c r="AM6" s="747"/>
      <c r="AN6" s="747"/>
      <c r="AO6" s="747"/>
      <c r="AP6" s="747"/>
      <c r="AQ6" s="747"/>
      <c r="AR6" s="747"/>
      <c r="AS6" s="747"/>
      <c r="AT6" s="747"/>
      <c r="AU6" s="747"/>
      <c r="AV6" s="747"/>
      <c r="AW6" s="747"/>
      <c r="AX6" s="747"/>
      <c r="AY6" s="747"/>
      <c r="AZ6" s="747"/>
      <c r="BA6" s="747"/>
      <c r="BB6" s="747"/>
      <c r="BC6" s="747"/>
      <c r="BD6" s="747"/>
      <c r="BE6" s="747"/>
      <c r="BF6" s="747"/>
      <c r="BG6" s="747"/>
      <c r="BH6" s="747"/>
      <c r="BI6" s="747"/>
      <c r="BJ6" s="747"/>
      <c r="BK6" s="747"/>
      <c r="BL6" s="747"/>
      <c r="BM6" s="747"/>
      <c r="BN6" s="747"/>
      <c r="BO6" s="747"/>
      <c r="BP6" s="747"/>
      <c r="BQ6" s="747"/>
    </row>
    <row r="7" spans="1:69" s="748" customFormat="1">
      <c r="A7" s="750">
        <v>1</v>
      </c>
      <c r="B7" s="749" t="s">
        <v>8</v>
      </c>
      <c r="C7" s="752">
        <f t="shared" ref="C7:I7" si="4">SUM(C8:C11)</f>
        <v>13814992</v>
      </c>
      <c r="D7" s="752">
        <f t="shared" si="4"/>
        <v>13229148.550000004</v>
      </c>
      <c r="E7" s="752">
        <f t="shared" si="4"/>
        <v>13745085.340000013</v>
      </c>
      <c r="F7" s="752">
        <f t="shared" si="4"/>
        <v>14281143.660000004</v>
      </c>
      <c r="G7" s="752">
        <f t="shared" si="4"/>
        <v>14823827.130000001</v>
      </c>
      <c r="H7" s="752">
        <f t="shared" si="4"/>
        <v>15372308.730000006</v>
      </c>
      <c r="I7" s="752">
        <f t="shared" si="4"/>
        <v>15372308.730000006</v>
      </c>
      <c r="J7" s="752">
        <f t="shared" ref="J7:Q7" si="5">SUM(J8:J11)</f>
        <v>15372308.730000006</v>
      </c>
      <c r="K7" s="752">
        <f t="shared" si="5"/>
        <v>15372308.730000006</v>
      </c>
      <c r="L7" s="752">
        <f t="shared" si="5"/>
        <v>15372308.730000006</v>
      </c>
      <c r="M7" s="752">
        <f t="shared" si="5"/>
        <v>15372308.730000006</v>
      </c>
      <c r="N7" s="752">
        <f t="shared" si="5"/>
        <v>15372308.730000006</v>
      </c>
      <c r="O7" s="752">
        <f t="shared" si="5"/>
        <v>15372308.730000006</v>
      </c>
      <c r="P7" s="752">
        <f t="shared" si="5"/>
        <v>15372308.730000006</v>
      </c>
      <c r="Q7" s="752">
        <f t="shared" si="5"/>
        <v>15372308.730000006</v>
      </c>
      <c r="R7" s="752">
        <f t="shared" ref="R7" si="6">SUM(R8:R11)</f>
        <v>15372308.730000006</v>
      </c>
      <c r="S7" s="751"/>
      <c r="T7" s="751"/>
      <c r="U7" s="751"/>
      <c r="V7" s="751"/>
      <c r="W7" s="751"/>
      <c r="X7" s="751"/>
      <c r="Y7" s="751"/>
      <c r="Z7" s="751"/>
      <c r="AA7" s="751"/>
      <c r="AB7" s="751"/>
      <c r="AC7" s="751"/>
      <c r="AD7" s="751"/>
      <c r="AE7" s="751"/>
      <c r="AF7" s="751"/>
      <c r="AG7" s="751"/>
      <c r="AH7" s="747"/>
      <c r="AI7" s="747"/>
      <c r="AJ7" s="747"/>
      <c r="AK7" s="747"/>
      <c r="AL7" s="747"/>
      <c r="AM7" s="747"/>
      <c r="AN7" s="747"/>
      <c r="AO7" s="747"/>
      <c r="AP7" s="747"/>
      <c r="AQ7" s="747"/>
      <c r="AR7" s="747"/>
      <c r="AS7" s="747"/>
      <c r="AT7" s="747"/>
      <c r="AU7" s="747"/>
      <c r="AV7" s="747"/>
      <c r="AW7" s="747"/>
      <c r="AX7" s="747"/>
      <c r="AY7" s="747"/>
      <c r="AZ7" s="747"/>
      <c r="BA7" s="747"/>
      <c r="BB7" s="747"/>
      <c r="BC7" s="747"/>
      <c r="BD7" s="747"/>
      <c r="BE7" s="747"/>
      <c r="BF7" s="747"/>
      <c r="BG7" s="747"/>
      <c r="BH7" s="747"/>
      <c r="BI7" s="747"/>
      <c r="BJ7" s="747"/>
      <c r="BK7" s="747"/>
      <c r="BL7" s="747"/>
      <c r="BM7" s="747"/>
      <c r="BN7" s="747"/>
      <c r="BO7" s="747"/>
      <c r="BP7" s="747"/>
      <c r="BQ7" s="747"/>
    </row>
    <row r="8" spans="1:69" s="748" customFormat="1">
      <c r="A8" s="745"/>
      <c r="B8" s="743" t="s">
        <v>453</v>
      </c>
      <c r="C8" s="744">
        <v>5419540</v>
      </c>
      <c r="D8" s="744">
        <v>5630902.0599999996</v>
      </c>
      <c r="E8" s="744">
        <v>5850507.2400000002</v>
      </c>
      <c r="F8" s="744">
        <v>6078677.0199999996</v>
      </c>
      <c r="G8" s="744">
        <v>6309666.75</v>
      </c>
      <c r="H8" s="744">
        <v>6543124.4199999999</v>
      </c>
      <c r="I8" s="744">
        <f>H8</f>
        <v>6543124.4199999999</v>
      </c>
      <c r="J8" s="744">
        <f t="shared" ref="J8:R8" si="7">I8</f>
        <v>6543124.4199999999</v>
      </c>
      <c r="K8" s="744">
        <f t="shared" si="7"/>
        <v>6543124.4199999999</v>
      </c>
      <c r="L8" s="744">
        <f t="shared" si="7"/>
        <v>6543124.4199999999</v>
      </c>
      <c r="M8" s="744">
        <f t="shared" si="7"/>
        <v>6543124.4199999999</v>
      </c>
      <c r="N8" s="744">
        <f t="shared" si="7"/>
        <v>6543124.4199999999</v>
      </c>
      <c r="O8" s="744">
        <f t="shared" si="7"/>
        <v>6543124.4199999999</v>
      </c>
      <c r="P8" s="744">
        <f t="shared" si="7"/>
        <v>6543124.4199999999</v>
      </c>
      <c r="Q8" s="744">
        <f t="shared" si="7"/>
        <v>6543124.4199999999</v>
      </c>
      <c r="R8" s="744">
        <f t="shared" si="7"/>
        <v>6543124.4199999999</v>
      </c>
      <c r="S8" s="746"/>
      <c r="T8" s="746"/>
      <c r="U8" s="746"/>
      <c r="V8" s="746"/>
      <c r="W8" s="746"/>
      <c r="X8" s="746"/>
      <c r="Y8" s="746"/>
      <c r="Z8" s="746"/>
      <c r="AA8" s="746"/>
      <c r="AB8" s="746"/>
      <c r="AC8" s="746"/>
      <c r="AD8" s="746"/>
      <c r="AE8" s="746"/>
      <c r="AF8" s="746"/>
      <c r="AG8" s="746"/>
      <c r="AH8" s="747"/>
      <c r="AI8" s="747"/>
      <c r="AJ8" s="747"/>
      <c r="AK8" s="747"/>
      <c r="AL8" s="747"/>
      <c r="AM8" s="747"/>
      <c r="AN8" s="747"/>
      <c r="AO8" s="747"/>
      <c r="AP8" s="747"/>
      <c r="AQ8" s="747"/>
      <c r="AR8" s="747"/>
      <c r="AS8" s="747"/>
      <c r="AT8" s="747"/>
      <c r="AU8" s="747"/>
      <c r="AV8" s="747"/>
      <c r="AW8" s="747"/>
      <c r="AX8" s="747"/>
      <c r="AY8" s="747"/>
      <c r="AZ8" s="747"/>
      <c r="BA8" s="747"/>
      <c r="BB8" s="747"/>
      <c r="BC8" s="747"/>
      <c r="BD8" s="747"/>
      <c r="BE8" s="747"/>
      <c r="BF8" s="747"/>
      <c r="BG8" s="747"/>
      <c r="BH8" s="747"/>
      <c r="BI8" s="747"/>
      <c r="BJ8" s="747"/>
      <c r="BK8" s="747"/>
      <c r="BL8" s="747"/>
      <c r="BM8" s="747"/>
      <c r="BN8" s="747"/>
      <c r="BO8" s="747"/>
      <c r="BP8" s="747"/>
      <c r="BQ8" s="747"/>
    </row>
    <row r="9" spans="1:69" s="748" customFormat="1">
      <c r="A9" s="745"/>
      <c r="B9" s="743" t="s">
        <v>454</v>
      </c>
      <c r="C9" s="744">
        <v>500</v>
      </c>
      <c r="D9" s="744">
        <v>0</v>
      </c>
      <c r="E9" s="744">
        <v>0</v>
      </c>
      <c r="F9" s="744">
        <v>0</v>
      </c>
      <c r="G9" s="744">
        <v>0</v>
      </c>
      <c r="H9" s="744">
        <v>0</v>
      </c>
      <c r="I9" s="744">
        <v>0</v>
      </c>
      <c r="J9" s="744">
        <f t="shared" ref="I9:R12" si="8">I9</f>
        <v>0</v>
      </c>
      <c r="K9" s="744">
        <f t="shared" si="8"/>
        <v>0</v>
      </c>
      <c r="L9" s="744">
        <f t="shared" si="8"/>
        <v>0</v>
      </c>
      <c r="M9" s="744">
        <f t="shared" si="8"/>
        <v>0</v>
      </c>
      <c r="N9" s="744">
        <f t="shared" si="8"/>
        <v>0</v>
      </c>
      <c r="O9" s="744">
        <f t="shared" si="8"/>
        <v>0</v>
      </c>
      <c r="P9" s="744">
        <f t="shared" si="8"/>
        <v>0</v>
      </c>
      <c r="Q9" s="744">
        <f t="shared" si="8"/>
        <v>0</v>
      </c>
      <c r="R9" s="744">
        <f t="shared" si="8"/>
        <v>0</v>
      </c>
      <c r="S9" s="746"/>
      <c r="T9" s="746"/>
      <c r="U9" s="746"/>
      <c r="V9" s="746"/>
      <c r="W9" s="746"/>
      <c r="X9" s="746"/>
      <c r="Y9" s="746"/>
      <c r="Z9" s="746"/>
      <c r="AA9" s="746"/>
      <c r="AB9" s="746"/>
      <c r="AC9" s="746"/>
      <c r="AD9" s="746"/>
      <c r="AE9" s="746"/>
      <c r="AF9" s="746"/>
      <c r="AG9" s="746"/>
      <c r="AH9" s="747"/>
      <c r="AI9" s="747"/>
      <c r="AJ9" s="747"/>
      <c r="AK9" s="747"/>
      <c r="AL9" s="747"/>
      <c r="AM9" s="747"/>
      <c r="AN9" s="747"/>
      <c r="AO9" s="747"/>
      <c r="AP9" s="747"/>
      <c r="AQ9" s="747"/>
      <c r="AR9" s="747"/>
      <c r="AS9" s="747"/>
      <c r="AT9" s="747"/>
      <c r="AU9" s="747"/>
      <c r="AV9" s="747"/>
      <c r="AW9" s="747"/>
      <c r="AX9" s="747"/>
      <c r="AY9" s="747"/>
      <c r="AZ9" s="747"/>
      <c r="BA9" s="747"/>
      <c r="BB9" s="747"/>
      <c r="BC9" s="747"/>
      <c r="BD9" s="747"/>
      <c r="BE9" s="747"/>
      <c r="BF9" s="747"/>
      <c r="BG9" s="747"/>
      <c r="BH9" s="747"/>
      <c r="BI9" s="747"/>
      <c r="BJ9" s="747"/>
      <c r="BK9" s="747"/>
      <c r="BL9" s="747"/>
      <c r="BM9" s="747"/>
      <c r="BN9" s="747"/>
      <c r="BO9" s="747"/>
      <c r="BP9" s="747"/>
      <c r="BQ9" s="747"/>
    </row>
    <row r="10" spans="1:69" s="748" customFormat="1">
      <c r="A10" s="745"/>
      <c r="B10" s="743" t="s">
        <v>455</v>
      </c>
      <c r="C10" s="770">
        <f>72814701+1081914-C8-C12-C14-C15</f>
        <v>8394952</v>
      </c>
      <c r="D10" s="744">
        <f>75654474.34-D8-D12-D14-D15</f>
        <v>7598246.4900000058</v>
      </c>
      <c r="E10" s="744">
        <f>78604998.84-E8-E12-E14-E15</f>
        <v>7894578.1000000127</v>
      </c>
      <c r="F10" s="744">
        <f>81670593.79-F8-F12-F14-F15</f>
        <v>8202466.6400000043</v>
      </c>
      <c r="G10" s="744">
        <f>84774076.36-G8-G12-G14-G15</f>
        <v>8514160.3800000008</v>
      </c>
      <c r="H10" s="744">
        <f>87910717.18-H8-H12-H14-H15</f>
        <v>8829184.3100000061</v>
      </c>
      <c r="I10" s="744">
        <f t="shared" ref="I10:R10" si="9">87910717.18-I8-I12-I14-I15</f>
        <v>8829184.3100000061</v>
      </c>
      <c r="J10" s="744">
        <f t="shared" si="9"/>
        <v>8829184.3100000061</v>
      </c>
      <c r="K10" s="744">
        <f t="shared" si="9"/>
        <v>8829184.3100000061</v>
      </c>
      <c r="L10" s="744">
        <f t="shared" si="9"/>
        <v>8829184.3100000061</v>
      </c>
      <c r="M10" s="744">
        <f t="shared" si="9"/>
        <v>8829184.3100000061</v>
      </c>
      <c r="N10" s="744">
        <f t="shared" si="9"/>
        <v>8829184.3100000061</v>
      </c>
      <c r="O10" s="744">
        <f t="shared" si="9"/>
        <v>8829184.3100000061</v>
      </c>
      <c r="P10" s="744">
        <f t="shared" si="9"/>
        <v>8829184.3100000061</v>
      </c>
      <c r="Q10" s="744">
        <f t="shared" si="9"/>
        <v>8829184.3100000061</v>
      </c>
      <c r="R10" s="744">
        <f t="shared" si="9"/>
        <v>8829184.3100000061</v>
      </c>
      <c r="S10" s="746"/>
      <c r="T10" s="746"/>
      <c r="U10" s="746"/>
      <c r="V10" s="746"/>
      <c r="W10" s="746"/>
      <c r="X10" s="746"/>
      <c r="Y10" s="746"/>
      <c r="Z10" s="746"/>
      <c r="AA10" s="746"/>
      <c r="AB10" s="746"/>
      <c r="AC10" s="746"/>
      <c r="AD10" s="746"/>
      <c r="AE10" s="746"/>
      <c r="AF10" s="746"/>
      <c r="AG10" s="746"/>
      <c r="AH10" s="747"/>
      <c r="AI10" s="747"/>
      <c r="AJ10" s="747"/>
      <c r="AK10" s="747"/>
      <c r="AL10" s="747"/>
      <c r="AM10" s="747"/>
      <c r="AN10" s="747"/>
      <c r="AO10" s="747"/>
      <c r="AP10" s="747"/>
      <c r="AQ10" s="747"/>
      <c r="AR10" s="747"/>
      <c r="AS10" s="747"/>
      <c r="AT10" s="747"/>
      <c r="AU10" s="747"/>
      <c r="AV10" s="747"/>
      <c r="AW10" s="747"/>
      <c r="AX10" s="747"/>
      <c r="AY10" s="747"/>
      <c r="AZ10" s="747"/>
      <c r="BA10" s="747"/>
      <c r="BB10" s="747"/>
      <c r="BC10" s="747"/>
      <c r="BD10" s="747"/>
      <c r="BE10" s="747"/>
      <c r="BF10" s="747"/>
      <c r="BG10" s="747"/>
      <c r="BH10" s="747"/>
      <c r="BI10" s="747"/>
      <c r="BJ10" s="747"/>
      <c r="BK10" s="747"/>
      <c r="BL10" s="747"/>
      <c r="BM10" s="747"/>
      <c r="BN10" s="747"/>
      <c r="BO10" s="747"/>
      <c r="BP10" s="747"/>
      <c r="BQ10" s="747"/>
    </row>
    <row r="11" spans="1:69" s="748" customFormat="1">
      <c r="A11" s="745"/>
      <c r="B11" s="753" t="s">
        <v>377</v>
      </c>
      <c r="C11" s="744">
        <v>0</v>
      </c>
      <c r="D11" s="744">
        <v>0</v>
      </c>
      <c r="E11" s="744">
        <v>0</v>
      </c>
      <c r="F11" s="744">
        <v>0</v>
      </c>
      <c r="G11" s="744">
        <v>0</v>
      </c>
      <c r="H11" s="744">
        <v>0</v>
      </c>
      <c r="I11" s="744">
        <f t="shared" si="8"/>
        <v>0</v>
      </c>
      <c r="J11" s="744">
        <f t="shared" si="8"/>
        <v>0</v>
      </c>
      <c r="K11" s="744">
        <f t="shared" si="8"/>
        <v>0</v>
      </c>
      <c r="L11" s="744">
        <f t="shared" si="8"/>
        <v>0</v>
      </c>
      <c r="M11" s="744">
        <f t="shared" si="8"/>
        <v>0</v>
      </c>
      <c r="N11" s="744">
        <f t="shared" si="8"/>
        <v>0</v>
      </c>
      <c r="O11" s="744">
        <f t="shared" si="8"/>
        <v>0</v>
      </c>
      <c r="P11" s="744">
        <f t="shared" si="8"/>
        <v>0</v>
      </c>
      <c r="Q11" s="744">
        <f t="shared" si="8"/>
        <v>0</v>
      </c>
      <c r="R11" s="744">
        <f t="shared" si="8"/>
        <v>0</v>
      </c>
      <c r="S11" s="746"/>
      <c r="T11" s="746"/>
      <c r="U11" s="746"/>
      <c r="V11" s="746"/>
      <c r="W11" s="746"/>
      <c r="X11" s="746"/>
      <c r="Y11" s="746"/>
      <c r="Z11" s="746"/>
      <c r="AA11" s="746"/>
      <c r="AB11" s="746"/>
      <c r="AC11" s="746"/>
      <c r="AD11" s="746"/>
      <c r="AE11" s="746"/>
      <c r="AF11" s="746"/>
      <c r="AG11" s="746"/>
      <c r="AH11" s="747"/>
      <c r="AI11" s="747"/>
      <c r="AJ11" s="747"/>
      <c r="AK11" s="747"/>
      <c r="AL11" s="747"/>
      <c r="AM11" s="747"/>
      <c r="AN11" s="747"/>
      <c r="AO11" s="747"/>
      <c r="AP11" s="747"/>
      <c r="AQ11" s="747"/>
      <c r="AR11" s="747"/>
      <c r="AS11" s="747"/>
      <c r="AT11" s="747"/>
      <c r="AU11" s="747"/>
      <c r="AV11" s="747"/>
      <c r="AW11" s="747"/>
      <c r="AX11" s="747"/>
      <c r="AY11" s="747"/>
      <c r="AZ11" s="747"/>
      <c r="BA11" s="747"/>
      <c r="BB11" s="747"/>
      <c r="BC11" s="747"/>
      <c r="BD11" s="747"/>
      <c r="BE11" s="747"/>
      <c r="BF11" s="747"/>
      <c r="BG11" s="747"/>
      <c r="BH11" s="747"/>
      <c r="BI11" s="747"/>
      <c r="BJ11" s="747"/>
      <c r="BK11" s="747"/>
      <c r="BL11" s="747"/>
      <c r="BM11" s="747"/>
      <c r="BN11" s="747"/>
      <c r="BO11" s="747"/>
      <c r="BP11" s="747"/>
      <c r="BQ11" s="747"/>
    </row>
    <row r="12" spans="1:69" s="748" customFormat="1" ht="25.5">
      <c r="A12" s="750">
        <v>2</v>
      </c>
      <c r="B12" s="749" t="s">
        <v>456</v>
      </c>
      <c r="C12" s="744">
        <f>13624168+400000</f>
        <v>14024168</v>
      </c>
      <c r="D12" s="744">
        <f>14155510.55+415600</f>
        <v>14571110.550000001</v>
      </c>
      <c r="E12" s="744">
        <f>14707575.46+431808.4</f>
        <v>15139383.860000001</v>
      </c>
      <c r="F12" s="744">
        <f>15281170.91+448648.93</f>
        <v>15729819.84</v>
      </c>
      <c r="G12" s="744">
        <f>15861855.4+465697.59</f>
        <v>16327552.99</v>
      </c>
      <c r="H12" s="744">
        <f>16448744.05+482928.4</f>
        <v>16931672.449999999</v>
      </c>
      <c r="I12" s="744">
        <f t="shared" si="8"/>
        <v>16931672.449999999</v>
      </c>
      <c r="J12" s="744">
        <f t="shared" si="8"/>
        <v>16931672.449999999</v>
      </c>
      <c r="K12" s="744">
        <f t="shared" si="8"/>
        <v>16931672.449999999</v>
      </c>
      <c r="L12" s="744">
        <f t="shared" si="8"/>
        <v>16931672.449999999</v>
      </c>
      <c r="M12" s="744">
        <f t="shared" si="8"/>
        <v>16931672.449999999</v>
      </c>
      <c r="N12" s="744">
        <f t="shared" si="8"/>
        <v>16931672.449999999</v>
      </c>
      <c r="O12" s="744">
        <f t="shared" si="8"/>
        <v>16931672.449999999</v>
      </c>
      <c r="P12" s="744">
        <f t="shared" si="8"/>
        <v>16931672.449999999</v>
      </c>
      <c r="Q12" s="744">
        <f t="shared" si="8"/>
        <v>16931672.449999999</v>
      </c>
      <c r="R12" s="744">
        <f t="shared" si="8"/>
        <v>16931672.449999999</v>
      </c>
      <c r="S12" s="751"/>
      <c r="T12" s="751"/>
      <c r="U12" s="751"/>
      <c r="V12" s="751"/>
      <c r="W12" s="751"/>
      <c r="X12" s="751"/>
      <c r="Y12" s="751"/>
      <c r="Z12" s="751"/>
      <c r="AA12" s="751"/>
      <c r="AB12" s="751"/>
      <c r="AC12" s="751"/>
      <c r="AD12" s="751"/>
      <c r="AE12" s="751"/>
      <c r="AF12" s="751"/>
      <c r="AG12" s="751"/>
      <c r="AH12" s="747"/>
      <c r="AI12" s="747"/>
      <c r="AJ12" s="747"/>
      <c r="AK12" s="747"/>
      <c r="AL12" s="747"/>
      <c r="AM12" s="747"/>
      <c r="AN12" s="747"/>
      <c r="AO12" s="747"/>
      <c r="AP12" s="747"/>
      <c r="AQ12" s="747"/>
      <c r="AR12" s="747"/>
      <c r="AS12" s="747"/>
      <c r="AT12" s="747"/>
      <c r="AU12" s="747"/>
      <c r="AV12" s="747"/>
      <c r="AW12" s="747"/>
      <c r="AX12" s="747"/>
      <c r="AY12" s="747"/>
      <c r="AZ12" s="747"/>
      <c r="BA12" s="747"/>
      <c r="BB12" s="747"/>
      <c r="BC12" s="747"/>
      <c r="BD12" s="747"/>
      <c r="BE12" s="747"/>
      <c r="BF12" s="747"/>
      <c r="BG12" s="747"/>
      <c r="BH12" s="747"/>
      <c r="BI12" s="747"/>
      <c r="BJ12" s="747"/>
      <c r="BK12" s="747"/>
      <c r="BL12" s="747"/>
      <c r="BM12" s="747"/>
      <c r="BN12" s="747"/>
      <c r="BO12" s="747"/>
      <c r="BP12" s="747"/>
      <c r="BQ12" s="747"/>
    </row>
    <row r="13" spans="1:69" s="748" customFormat="1">
      <c r="A13" s="750">
        <v>3</v>
      </c>
      <c r="B13" s="749" t="s">
        <v>9</v>
      </c>
      <c r="C13" s="752">
        <f t="shared" ref="C13:I13" si="10">SUM(C14:C16)</f>
        <v>47715595</v>
      </c>
      <c r="D13" s="752">
        <f t="shared" si="10"/>
        <v>48477879.004999995</v>
      </c>
      <c r="E13" s="752">
        <f t="shared" si="10"/>
        <v>51195303.640000001</v>
      </c>
      <c r="F13" s="752">
        <f t="shared" si="10"/>
        <v>52309630.290000007</v>
      </c>
      <c r="G13" s="752">
        <f t="shared" si="10"/>
        <v>53622696.239999995</v>
      </c>
      <c r="H13" s="752">
        <f t="shared" si="10"/>
        <v>55606736</v>
      </c>
      <c r="I13" s="752">
        <f t="shared" si="10"/>
        <v>55606736</v>
      </c>
      <c r="J13" s="752">
        <f t="shared" ref="J13:Q13" si="11">SUM(J14:J16)</f>
        <v>55606736</v>
      </c>
      <c r="K13" s="752">
        <f t="shared" si="11"/>
        <v>55606736</v>
      </c>
      <c r="L13" s="752">
        <f t="shared" si="11"/>
        <v>55606736</v>
      </c>
      <c r="M13" s="752">
        <f t="shared" si="11"/>
        <v>55606736</v>
      </c>
      <c r="N13" s="752">
        <f t="shared" si="11"/>
        <v>55606736</v>
      </c>
      <c r="O13" s="752">
        <f t="shared" si="11"/>
        <v>55606736</v>
      </c>
      <c r="P13" s="752">
        <f t="shared" si="11"/>
        <v>55606736</v>
      </c>
      <c r="Q13" s="752">
        <f t="shared" si="11"/>
        <v>55606736</v>
      </c>
      <c r="R13" s="752">
        <f t="shared" ref="R13" si="12">SUM(R14:R16)</f>
        <v>55606736</v>
      </c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6"/>
      <c r="AG13" s="746"/>
      <c r="AH13" s="747"/>
      <c r="AI13" s="747"/>
      <c r="AJ13" s="747"/>
      <c r="AK13" s="747"/>
      <c r="AL13" s="747"/>
      <c r="AM13" s="747"/>
      <c r="AN13" s="747"/>
      <c r="AO13" s="747"/>
      <c r="AP13" s="747"/>
      <c r="AQ13" s="747"/>
      <c r="AR13" s="747"/>
      <c r="AS13" s="747"/>
      <c r="AT13" s="747"/>
      <c r="AU13" s="747"/>
      <c r="AV13" s="747"/>
      <c r="AW13" s="747"/>
      <c r="AX13" s="747"/>
      <c r="AY13" s="747"/>
      <c r="AZ13" s="747"/>
      <c r="BA13" s="747"/>
      <c r="BB13" s="747"/>
      <c r="BC13" s="747"/>
      <c r="BD13" s="747"/>
      <c r="BE13" s="747"/>
      <c r="BF13" s="747"/>
      <c r="BG13" s="747"/>
      <c r="BH13" s="747"/>
      <c r="BI13" s="747"/>
      <c r="BJ13" s="747"/>
      <c r="BK13" s="747"/>
      <c r="BL13" s="747"/>
      <c r="BM13" s="747"/>
      <c r="BN13" s="747"/>
      <c r="BO13" s="747"/>
      <c r="BP13" s="747"/>
      <c r="BQ13" s="747"/>
    </row>
    <row r="14" spans="1:69" s="748" customFormat="1">
      <c r="A14" s="745" t="s">
        <v>164</v>
      </c>
      <c r="B14" s="743" t="s">
        <v>457</v>
      </c>
      <c r="C14" s="744">
        <v>34549046</v>
      </c>
      <c r="D14" s="744">
        <v>35896458.789999999</v>
      </c>
      <c r="E14" s="744">
        <v>37296420.689999998</v>
      </c>
      <c r="F14" s="744">
        <v>38750981.090000004</v>
      </c>
      <c r="G14" s="744">
        <v>40223518.369999997</v>
      </c>
      <c r="H14" s="744">
        <v>41711788.549999997</v>
      </c>
      <c r="I14" s="744">
        <f>H14</f>
        <v>41711788.549999997</v>
      </c>
      <c r="J14" s="744">
        <f t="shared" ref="J14:R14" si="13">I14</f>
        <v>41711788.549999997</v>
      </c>
      <c r="K14" s="744">
        <f t="shared" si="13"/>
        <v>41711788.549999997</v>
      </c>
      <c r="L14" s="744">
        <f t="shared" si="13"/>
        <v>41711788.549999997</v>
      </c>
      <c r="M14" s="744">
        <f t="shared" si="13"/>
        <v>41711788.549999997</v>
      </c>
      <c r="N14" s="744">
        <f t="shared" si="13"/>
        <v>41711788.549999997</v>
      </c>
      <c r="O14" s="744">
        <f t="shared" si="13"/>
        <v>41711788.549999997</v>
      </c>
      <c r="P14" s="744">
        <f t="shared" si="13"/>
        <v>41711788.549999997</v>
      </c>
      <c r="Q14" s="744">
        <f t="shared" si="13"/>
        <v>41711788.549999997</v>
      </c>
      <c r="R14" s="744">
        <f t="shared" si="13"/>
        <v>41711788.549999997</v>
      </c>
      <c r="S14" s="746"/>
      <c r="T14" s="746"/>
      <c r="U14" s="746"/>
      <c r="V14" s="746"/>
      <c r="W14" s="746"/>
      <c r="X14" s="746"/>
      <c r="Y14" s="746"/>
      <c r="Z14" s="746"/>
      <c r="AA14" s="746"/>
      <c r="AB14" s="746"/>
      <c r="AC14" s="746"/>
      <c r="AD14" s="746"/>
      <c r="AE14" s="746"/>
      <c r="AF14" s="746"/>
      <c r="AG14" s="746"/>
      <c r="AH14" s="747"/>
      <c r="AI14" s="747"/>
      <c r="AJ14" s="747"/>
      <c r="AK14" s="747"/>
      <c r="AL14" s="747"/>
      <c r="AM14" s="747"/>
      <c r="AN14" s="747"/>
      <c r="AO14" s="747"/>
      <c r="AP14" s="747"/>
      <c r="AQ14" s="747"/>
      <c r="AR14" s="747"/>
      <c r="AS14" s="747"/>
      <c r="AT14" s="747"/>
      <c r="AU14" s="747"/>
      <c r="AV14" s="747"/>
      <c r="AW14" s="747"/>
      <c r="AX14" s="747"/>
      <c r="AY14" s="747"/>
      <c r="AZ14" s="747"/>
      <c r="BA14" s="747"/>
      <c r="BB14" s="747"/>
      <c r="BC14" s="747"/>
      <c r="BD14" s="747"/>
      <c r="BE14" s="747"/>
      <c r="BF14" s="747"/>
      <c r="BG14" s="747"/>
      <c r="BH14" s="747"/>
      <c r="BI14" s="747"/>
      <c r="BJ14" s="747"/>
      <c r="BK14" s="747"/>
      <c r="BL14" s="747"/>
      <c r="BM14" s="747"/>
      <c r="BN14" s="747"/>
      <c r="BO14" s="747"/>
      <c r="BP14" s="747"/>
      <c r="BQ14" s="747"/>
    </row>
    <row r="15" spans="1:69" s="748" customFormat="1" ht="25.5">
      <c r="A15" s="745" t="s">
        <v>165</v>
      </c>
      <c r="B15" s="743" t="s">
        <v>458</v>
      </c>
      <c r="C15" s="744">
        <v>11508909</v>
      </c>
      <c r="D15" s="744">
        <v>11957756.449999999</v>
      </c>
      <c r="E15" s="744">
        <v>12424108.949999999</v>
      </c>
      <c r="F15" s="744">
        <v>12908649.199999999</v>
      </c>
      <c r="G15" s="744">
        <v>13399177.869999999</v>
      </c>
      <c r="H15" s="744">
        <v>13894947.449999999</v>
      </c>
      <c r="I15" s="744">
        <f t="shared" ref="I15:R15" si="14">H15</f>
        <v>13894947.449999999</v>
      </c>
      <c r="J15" s="744">
        <f t="shared" si="14"/>
        <v>13894947.449999999</v>
      </c>
      <c r="K15" s="744">
        <f t="shared" si="14"/>
        <v>13894947.449999999</v>
      </c>
      <c r="L15" s="744">
        <f t="shared" si="14"/>
        <v>13894947.449999999</v>
      </c>
      <c r="M15" s="744">
        <f t="shared" si="14"/>
        <v>13894947.449999999</v>
      </c>
      <c r="N15" s="744">
        <f t="shared" si="14"/>
        <v>13894947.449999999</v>
      </c>
      <c r="O15" s="744">
        <f t="shared" si="14"/>
        <v>13894947.449999999</v>
      </c>
      <c r="P15" s="744">
        <f t="shared" si="14"/>
        <v>13894947.449999999</v>
      </c>
      <c r="Q15" s="744">
        <f t="shared" si="14"/>
        <v>13894947.449999999</v>
      </c>
      <c r="R15" s="744">
        <f t="shared" si="14"/>
        <v>13894947.449999999</v>
      </c>
      <c r="S15" s="746"/>
      <c r="T15" s="746"/>
      <c r="U15" s="746"/>
      <c r="V15" s="746"/>
      <c r="W15" s="746"/>
      <c r="X15" s="746"/>
      <c r="Y15" s="746"/>
      <c r="Z15" s="746"/>
      <c r="AA15" s="746"/>
      <c r="AB15" s="746"/>
      <c r="AC15" s="746"/>
      <c r="AD15" s="746"/>
      <c r="AE15" s="746"/>
      <c r="AF15" s="746"/>
      <c r="AG15" s="746"/>
      <c r="AH15" s="747"/>
      <c r="AI15" s="747"/>
      <c r="AJ15" s="747"/>
      <c r="AK15" s="747"/>
      <c r="AL15" s="747"/>
      <c r="AM15" s="747"/>
      <c r="AN15" s="747"/>
      <c r="AO15" s="747"/>
      <c r="AP15" s="747"/>
      <c r="AQ15" s="747"/>
      <c r="AR15" s="747"/>
      <c r="AS15" s="747"/>
      <c r="AT15" s="747"/>
      <c r="AU15" s="747"/>
      <c r="AV15" s="747"/>
      <c r="AW15" s="747"/>
      <c r="AX15" s="747"/>
      <c r="AY15" s="747"/>
      <c r="AZ15" s="747"/>
      <c r="BA15" s="747"/>
      <c r="BB15" s="747"/>
      <c r="BC15" s="747"/>
      <c r="BD15" s="747"/>
      <c r="BE15" s="747"/>
      <c r="BF15" s="747"/>
      <c r="BG15" s="747"/>
      <c r="BH15" s="747"/>
      <c r="BI15" s="747"/>
      <c r="BJ15" s="747"/>
      <c r="BK15" s="747"/>
      <c r="BL15" s="747"/>
      <c r="BM15" s="747"/>
      <c r="BN15" s="747"/>
      <c r="BO15" s="747"/>
      <c r="BP15" s="747"/>
      <c r="BQ15" s="747"/>
    </row>
    <row r="16" spans="1:69" s="748" customFormat="1" ht="25.5">
      <c r="A16" s="745" t="s">
        <v>166</v>
      </c>
      <c r="B16" s="743" t="s">
        <v>459</v>
      </c>
      <c r="C16" s="770">
        <f>165000+1492640+C17</f>
        <v>1657640</v>
      </c>
      <c r="D16" s="770">
        <f>150000+D17</f>
        <v>623663.7649999999</v>
      </c>
      <c r="E16" s="770">
        <f>400000+E17</f>
        <v>1474774</v>
      </c>
      <c r="F16" s="770">
        <f>650000+F17</f>
        <v>650000</v>
      </c>
      <c r="G16" s="744">
        <f t="shared" ref="G16:R16" si="15">G17</f>
        <v>0</v>
      </c>
      <c r="H16" s="744">
        <f t="shared" si="15"/>
        <v>0</v>
      </c>
      <c r="I16" s="744">
        <f t="shared" si="15"/>
        <v>0</v>
      </c>
      <c r="J16" s="744">
        <f t="shared" si="15"/>
        <v>0</v>
      </c>
      <c r="K16" s="744">
        <f t="shared" si="15"/>
        <v>0</v>
      </c>
      <c r="L16" s="744">
        <f t="shared" si="15"/>
        <v>0</v>
      </c>
      <c r="M16" s="744">
        <f t="shared" si="15"/>
        <v>0</v>
      </c>
      <c r="N16" s="744">
        <f t="shared" si="15"/>
        <v>0</v>
      </c>
      <c r="O16" s="744">
        <f t="shared" si="15"/>
        <v>0</v>
      </c>
      <c r="P16" s="744">
        <f t="shared" si="15"/>
        <v>0</v>
      </c>
      <c r="Q16" s="744">
        <f t="shared" si="15"/>
        <v>0</v>
      </c>
      <c r="R16" s="744">
        <f t="shared" si="15"/>
        <v>0</v>
      </c>
      <c r="S16" s="746"/>
      <c r="T16" s="746"/>
      <c r="U16" s="746"/>
      <c r="V16" s="746"/>
      <c r="W16" s="746"/>
      <c r="X16" s="746"/>
      <c r="Y16" s="746"/>
      <c r="Z16" s="746"/>
      <c r="AA16" s="746"/>
      <c r="AB16" s="746"/>
      <c r="AC16" s="746"/>
      <c r="AD16" s="746"/>
      <c r="AE16" s="746"/>
      <c r="AF16" s="746"/>
      <c r="AG16" s="746"/>
      <c r="AH16" s="747"/>
      <c r="AI16" s="747"/>
      <c r="AJ16" s="747"/>
      <c r="AK16" s="747"/>
      <c r="AL16" s="747"/>
      <c r="AM16" s="747"/>
      <c r="AN16" s="747"/>
      <c r="AO16" s="747"/>
      <c r="AP16" s="747"/>
      <c r="AQ16" s="747"/>
      <c r="AR16" s="747"/>
      <c r="AS16" s="747"/>
      <c r="AT16" s="747"/>
      <c r="AU16" s="747"/>
      <c r="AV16" s="747"/>
      <c r="AW16" s="747"/>
      <c r="AX16" s="747"/>
      <c r="AY16" s="747"/>
      <c r="AZ16" s="747"/>
      <c r="BA16" s="747"/>
      <c r="BB16" s="747"/>
      <c r="BC16" s="747"/>
      <c r="BD16" s="747"/>
      <c r="BE16" s="747"/>
      <c r="BF16" s="747"/>
      <c r="BG16" s="747"/>
      <c r="BH16" s="747"/>
      <c r="BI16" s="747"/>
      <c r="BJ16" s="747"/>
      <c r="BK16" s="747"/>
      <c r="BL16" s="747"/>
      <c r="BM16" s="747"/>
      <c r="BN16" s="747"/>
      <c r="BO16" s="747"/>
      <c r="BP16" s="747"/>
      <c r="BQ16" s="747"/>
    </row>
    <row r="17" spans="1:69" s="382" customFormat="1">
      <c r="A17" s="511"/>
      <c r="B17" s="512" t="s">
        <v>16</v>
      </c>
      <c r="C17" s="510">
        <f>'5 Trwałość finansowa'!C18</f>
        <v>0</v>
      </c>
      <c r="D17" s="510">
        <f>'5 Trwałość finansowa'!D18</f>
        <v>473663.76499999996</v>
      </c>
      <c r="E17" s="510">
        <f>'5 Trwałość finansowa'!E18</f>
        <v>1074774</v>
      </c>
      <c r="F17" s="510">
        <f>'5 Trwałość finansowa'!F18</f>
        <v>0</v>
      </c>
      <c r="G17" s="510">
        <f>'5 Trwałość finansowa'!G18</f>
        <v>0</v>
      </c>
      <c r="H17" s="510">
        <f>'5 Trwałość finansowa'!H18</f>
        <v>0</v>
      </c>
      <c r="I17" s="510">
        <f>'5 Trwałość finansowa'!I18</f>
        <v>0</v>
      </c>
      <c r="J17" s="510">
        <f>'5 Trwałość finansowa'!J18</f>
        <v>0</v>
      </c>
      <c r="K17" s="510">
        <f>'5 Trwałość finansowa'!K18</f>
        <v>0</v>
      </c>
      <c r="L17" s="510">
        <f>'5 Trwałość finansowa'!L18</f>
        <v>0</v>
      </c>
      <c r="M17" s="510">
        <f>'5 Trwałość finansowa'!M18</f>
        <v>0</v>
      </c>
      <c r="N17" s="510">
        <f>'5 Trwałość finansowa'!N18</f>
        <v>0</v>
      </c>
      <c r="O17" s="510">
        <f>'5 Trwałość finansowa'!O18</f>
        <v>0</v>
      </c>
      <c r="P17" s="510">
        <f>'5 Trwałość finansowa'!P18</f>
        <v>0</v>
      </c>
      <c r="Q17" s="510">
        <f>'5 Trwałość finansowa'!Q18</f>
        <v>0</v>
      </c>
      <c r="R17" s="510">
        <f>'5 Trwałość finansowa'!R18</f>
        <v>0</v>
      </c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1"/>
      <c r="AI17" s="381"/>
      <c r="AJ17" s="381"/>
      <c r="AK17" s="381"/>
      <c r="AL17" s="381"/>
      <c r="AM17" s="381"/>
      <c r="AN17" s="381"/>
      <c r="AO17" s="381"/>
      <c r="AP17" s="381"/>
      <c r="AQ17" s="381"/>
      <c r="AR17" s="381"/>
      <c r="AS17" s="381"/>
      <c r="AT17" s="381"/>
      <c r="AU17" s="381"/>
      <c r="AV17" s="381"/>
      <c r="AW17" s="381"/>
      <c r="AX17" s="381"/>
      <c r="AY17" s="381"/>
      <c r="AZ17" s="381"/>
      <c r="BA17" s="381"/>
      <c r="BB17" s="381"/>
      <c r="BC17" s="381"/>
      <c r="BD17" s="381"/>
      <c r="BE17" s="381"/>
      <c r="BF17" s="381"/>
      <c r="BG17" s="381"/>
      <c r="BH17" s="381"/>
      <c r="BI17" s="381"/>
      <c r="BJ17" s="381"/>
      <c r="BK17" s="381"/>
      <c r="BL17" s="381"/>
      <c r="BM17" s="381"/>
      <c r="BN17" s="381"/>
      <c r="BO17" s="381"/>
      <c r="BP17" s="381"/>
      <c r="BQ17" s="381"/>
    </row>
    <row r="18" spans="1:69" s="748" customFormat="1">
      <c r="A18" s="750" t="s">
        <v>56</v>
      </c>
      <c r="B18" s="749" t="s">
        <v>460</v>
      </c>
      <c r="C18" s="752">
        <f>C19+C21</f>
        <v>68974419</v>
      </c>
      <c r="D18" s="752">
        <f t="shared" ref="D18:Q18" si="16">D19+D21</f>
        <v>70132681.989999995</v>
      </c>
      <c r="E18" s="752">
        <f t="shared" si="16"/>
        <v>71994093.390000001</v>
      </c>
      <c r="F18" s="752">
        <f t="shared" si="16"/>
        <v>73888011.980000004</v>
      </c>
      <c r="G18" s="752">
        <f t="shared" si="16"/>
        <v>75822540.230000004</v>
      </c>
      <c r="H18" s="752">
        <f t="shared" si="16"/>
        <v>77733286.230000004</v>
      </c>
      <c r="I18" s="752">
        <f t="shared" si="16"/>
        <v>78024886.230000004</v>
      </c>
      <c r="J18" s="752">
        <f t="shared" si="16"/>
        <v>78024886.230000004</v>
      </c>
      <c r="K18" s="752">
        <f t="shared" si="16"/>
        <v>78024886.230000004</v>
      </c>
      <c r="L18" s="752">
        <f t="shared" si="16"/>
        <v>78024886.230000004</v>
      </c>
      <c r="M18" s="752">
        <f t="shared" si="16"/>
        <v>78024886.230000004</v>
      </c>
      <c r="N18" s="752">
        <f t="shared" si="16"/>
        <v>78024886.230000004</v>
      </c>
      <c r="O18" s="752">
        <f t="shared" si="16"/>
        <v>78024886.230000004</v>
      </c>
      <c r="P18" s="752">
        <f t="shared" si="16"/>
        <v>78024886.230000004</v>
      </c>
      <c r="Q18" s="752">
        <f t="shared" si="16"/>
        <v>78024886.230000004</v>
      </c>
      <c r="R18" s="752">
        <f t="shared" ref="R18" si="17">R19+R21</f>
        <v>78024886.230000004</v>
      </c>
      <c r="S18" s="746"/>
      <c r="T18" s="746"/>
      <c r="U18" s="746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7"/>
      <c r="AI18" s="747"/>
      <c r="AJ18" s="747"/>
      <c r="AK18" s="747"/>
      <c r="AL18" s="747"/>
      <c r="AM18" s="747"/>
      <c r="AN18" s="747"/>
      <c r="AO18" s="747"/>
      <c r="AP18" s="747"/>
      <c r="AQ18" s="747"/>
      <c r="AR18" s="747"/>
      <c r="AS18" s="747"/>
      <c r="AT18" s="747"/>
      <c r="AU18" s="747"/>
      <c r="AV18" s="747"/>
      <c r="AW18" s="747"/>
      <c r="AX18" s="747"/>
      <c r="AY18" s="747"/>
      <c r="AZ18" s="747"/>
      <c r="BA18" s="747"/>
      <c r="BB18" s="747"/>
      <c r="BC18" s="747"/>
      <c r="BD18" s="747"/>
      <c r="BE18" s="747"/>
      <c r="BF18" s="747"/>
      <c r="BG18" s="747"/>
      <c r="BH18" s="747"/>
      <c r="BI18" s="747"/>
      <c r="BJ18" s="747"/>
      <c r="BK18" s="747"/>
      <c r="BL18" s="747"/>
      <c r="BM18" s="747"/>
      <c r="BN18" s="747"/>
      <c r="BO18" s="747"/>
      <c r="BP18" s="747"/>
      <c r="BQ18" s="747"/>
    </row>
    <row r="19" spans="1:69" s="748" customFormat="1">
      <c r="A19" s="745" t="s">
        <v>33</v>
      </c>
      <c r="B19" s="743" t="s">
        <v>461</v>
      </c>
      <c r="C19" s="770">
        <f>69436833+111586-C21-C26-C27</f>
        <v>22931249</v>
      </c>
      <c r="D19" s="744">
        <f>70686695.99-D21-D26-D27</f>
        <v>23260734.929999992</v>
      </c>
      <c r="E19" s="744">
        <f>72453863.39-E21-E26-E27</f>
        <v>23950347.649999999</v>
      </c>
      <c r="F19" s="744">
        <f>74265209.98-F21-F26-F27</f>
        <v>24643172.600000001</v>
      </c>
      <c r="G19" s="744">
        <f>76121840.23-G21-G26-G27</f>
        <v>25346579.870000005</v>
      </c>
      <c r="H19" s="744">
        <f>78024886.23-H21-H26-H27</f>
        <v>25995426.860000007</v>
      </c>
      <c r="I19" s="744">
        <f t="shared" ref="I19:R19" si="18">78024886.23-I21-I26-I27</f>
        <v>26287026.860000007</v>
      </c>
      <c r="J19" s="744">
        <f t="shared" si="18"/>
        <v>26287026.860000007</v>
      </c>
      <c r="K19" s="744">
        <f t="shared" si="18"/>
        <v>26287026.860000007</v>
      </c>
      <c r="L19" s="744">
        <f t="shared" si="18"/>
        <v>26287026.860000007</v>
      </c>
      <c r="M19" s="744">
        <f t="shared" si="18"/>
        <v>26287026.860000007</v>
      </c>
      <c r="N19" s="744">
        <f t="shared" si="18"/>
        <v>26287026.860000007</v>
      </c>
      <c r="O19" s="744">
        <f t="shared" si="18"/>
        <v>26287026.860000007</v>
      </c>
      <c r="P19" s="744">
        <f t="shared" si="18"/>
        <v>26287026.860000007</v>
      </c>
      <c r="Q19" s="744">
        <f t="shared" si="18"/>
        <v>26287026.860000007</v>
      </c>
      <c r="R19" s="744">
        <f t="shared" si="18"/>
        <v>26287026.860000007</v>
      </c>
      <c r="S19" s="746"/>
      <c r="T19" s="746"/>
      <c r="U19" s="746"/>
      <c r="V19" s="746"/>
      <c r="W19" s="746"/>
      <c r="X19" s="746"/>
      <c r="Y19" s="746"/>
      <c r="Z19" s="746"/>
      <c r="AA19" s="746"/>
      <c r="AB19" s="746"/>
      <c r="AC19" s="746"/>
      <c r="AD19" s="746"/>
      <c r="AE19" s="746"/>
      <c r="AF19" s="746"/>
      <c r="AG19" s="746"/>
      <c r="AH19" s="747"/>
      <c r="AI19" s="747"/>
      <c r="AJ19" s="747"/>
      <c r="AK19" s="747"/>
      <c r="AL19" s="747"/>
      <c r="AM19" s="747"/>
      <c r="AN19" s="747"/>
      <c r="AO19" s="747"/>
      <c r="AP19" s="747"/>
      <c r="AQ19" s="747"/>
      <c r="AR19" s="747"/>
      <c r="AS19" s="747"/>
      <c r="AT19" s="747"/>
      <c r="AU19" s="747"/>
      <c r="AV19" s="747"/>
      <c r="AW19" s="747"/>
      <c r="AX19" s="747"/>
      <c r="AY19" s="747"/>
      <c r="AZ19" s="747"/>
      <c r="BA19" s="747"/>
      <c r="BB19" s="747"/>
      <c r="BC19" s="747"/>
      <c r="BD19" s="747"/>
      <c r="BE19" s="747"/>
      <c r="BF19" s="747"/>
      <c r="BG19" s="747"/>
      <c r="BH19" s="747"/>
      <c r="BI19" s="747"/>
      <c r="BJ19" s="747"/>
      <c r="BK19" s="747"/>
      <c r="BL19" s="747"/>
      <c r="BM19" s="747"/>
      <c r="BN19" s="747"/>
      <c r="BO19" s="747"/>
      <c r="BP19" s="747"/>
      <c r="BQ19" s="747"/>
    </row>
    <row r="20" spans="1:69" s="382" customFormat="1">
      <c r="A20" s="511"/>
      <c r="B20" s="512" t="s">
        <v>99</v>
      </c>
      <c r="C20" s="510">
        <f>SUM('2 Dane wyjściowe'!C38:C44)</f>
        <v>0</v>
      </c>
      <c r="D20" s="510">
        <f>SUM('2 Dane wyjściowe'!D38:D44)</f>
        <v>6941.6666666666661</v>
      </c>
      <c r="E20" s="510">
        <f>SUM('2 Dane wyjściowe'!E38:E44)</f>
        <v>42802.666666666672</v>
      </c>
      <c r="F20" s="510">
        <f>SUM('2 Dane wyjściowe'!F38:F44)</f>
        <v>64876</v>
      </c>
      <c r="G20" s="510">
        <f>SUM('2 Dane wyjściowe'!G38:G44)</f>
        <v>64876</v>
      </c>
      <c r="H20" s="510">
        <f>SUM('2 Dane wyjściowe'!H38:H44)</f>
        <v>65339.166666666664</v>
      </c>
      <c r="I20" s="510">
        <f>SUM('2 Dane wyjściowe'!I38:I44)</f>
        <v>65670</v>
      </c>
      <c r="J20" s="510">
        <f>SUM('2 Dane wyjściowe'!J38:J44)</f>
        <v>65670</v>
      </c>
      <c r="K20" s="510">
        <f>SUM('2 Dane wyjściowe'!K38:K44)</f>
        <v>65670</v>
      </c>
      <c r="L20" s="510">
        <f>SUM('2 Dane wyjściowe'!L38:L44)</f>
        <v>65670</v>
      </c>
      <c r="M20" s="510">
        <f>SUM('2 Dane wyjściowe'!M38:M44)</f>
        <v>65670</v>
      </c>
      <c r="N20" s="510">
        <f>SUM('2 Dane wyjściowe'!N38:N44)</f>
        <v>65670</v>
      </c>
      <c r="O20" s="510">
        <f>SUM('2 Dane wyjściowe'!O38:O44)</f>
        <v>65670</v>
      </c>
      <c r="P20" s="510">
        <f>SUM('2 Dane wyjściowe'!P38:P44)</f>
        <v>65670</v>
      </c>
      <c r="Q20" s="510">
        <f>SUM('2 Dane wyjściowe'!Q38:Q44)</f>
        <v>65670</v>
      </c>
      <c r="R20" s="510">
        <f>SUM('2 Dane wyjściowe'!R38:R44)</f>
        <v>65670</v>
      </c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5"/>
      <c r="AH20" s="381"/>
      <c r="AI20" s="381"/>
      <c r="AJ20" s="381"/>
      <c r="AK20" s="381"/>
      <c r="AL20" s="381"/>
      <c r="AM20" s="381"/>
      <c r="AN20" s="381"/>
      <c r="AO20" s="381"/>
      <c r="AP20" s="381"/>
      <c r="AQ20" s="381"/>
      <c r="AR20" s="381"/>
      <c r="AS20" s="381"/>
      <c r="AT20" s="381"/>
      <c r="AU20" s="381"/>
      <c r="AV20" s="381"/>
      <c r="AW20" s="381"/>
      <c r="AX20" s="381"/>
      <c r="AY20" s="381"/>
      <c r="AZ20" s="381"/>
      <c r="BA20" s="381"/>
      <c r="BB20" s="381"/>
      <c r="BC20" s="381"/>
      <c r="BD20" s="381"/>
      <c r="BE20" s="381"/>
      <c r="BF20" s="381"/>
      <c r="BG20" s="381"/>
      <c r="BH20" s="381"/>
      <c r="BI20" s="381"/>
      <c r="BJ20" s="381"/>
      <c r="BK20" s="381"/>
      <c r="BL20" s="381"/>
      <c r="BM20" s="381"/>
      <c r="BN20" s="381"/>
      <c r="BO20" s="381"/>
      <c r="BP20" s="381"/>
      <c r="BQ20" s="381"/>
    </row>
    <row r="21" spans="1:69" s="748" customFormat="1">
      <c r="A21" s="745" t="s">
        <v>37</v>
      </c>
      <c r="B21" s="743" t="s">
        <v>462</v>
      </c>
      <c r="C21" s="744">
        <v>46043170</v>
      </c>
      <c r="D21" s="744">
        <v>46871947.060000002</v>
      </c>
      <c r="E21" s="744">
        <v>48043745.740000002</v>
      </c>
      <c r="F21" s="744">
        <v>49244839.380000003</v>
      </c>
      <c r="G21" s="744">
        <v>50475960.359999999</v>
      </c>
      <c r="H21" s="744">
        <v>51737859.369999997</v>
      </c>
      <c r="I21" s="744">
        <f>H21</f>
        <v>51737859.369999997</v>
      </c>
      <c r="J21" s="744">
        <f t="shared" ref="J21:R21" si="19">I21</f>
        <v>51737859.369999997</v>
      </c>
      <c r="K21" s="744">
        <f t="shared" si="19"/>
        <v>51737859.369999997</v>
      </c>
      <c r="L21" s="744">
        <f t="shared" si="19"/>
        <v>51737859.369999997</v>
      </c>
      <c r="M21" s="744">
        <f t="shared" si="19"/>
        <v>51737859.369999997</v>
      </c>
      <c r="N21" s="744">
        <f t="shared" si="19"/>
        <v>51737859.369999997</v>
      </c>
      <c r="O21" s="744">
        <f t="shared" si="19"/>
        <v>51737859.369999997</v>
      </c>
      <c r="P21" s="744">
        <f t="shared" si="19"/>
        <v>51737859.369999997</v>
      </c>
      <c r="Q21" s="744">
        <f t="shared" si="19"/>
        <v>51737859.369999997</v>
      </c>
      <c r="R21" s="744">
        <f t="shared" si="19"/>
        <v>51737859.369999997</v>
      </c>
      <c r="S21" s="751"/>
      <c r="T21" s="751"/>
      <c r="U21" s="751"/>
      <c r="V21" s="751"/>
      <c r="W21" s="751"/>
      <c r="X21" s="751"/>
      <c r="Y21" s="751"/>
      <c r="Z21" s="751"/>
      <c r="AA21" s="751"/>
      <c r="AB21" s="751"/>
      <c r="AC21" s="751"/>
      <c r="AD21" s="751"/>
      <c r="AE21" s="751"/>
      <c r="AF21" s="751"/>
      <c r="AG21" s="751"/>
      <c r="AH21" s="747"/>
      <c r="AI21" s="747"/>
      <c r="AJ21" s="747"/>
      <c r="AK21" s="747"/>
      <c r="AL21" s="747"/>
      <c r="AM21" s="747"/>
      <c r="AN21" s="747"/>
      <c r="AO21" s="747"/>
      <c r="AP21" s="747"/>
      <c r="AQ21" s="747"/>
      <c r="AR21" s="747"/>
      <c r="AS21" s="747"/>
      <c r="AT21" s="747"/>
      <c r="AU21" s="747"/>
      <c r="AV21" s="747"/>
      <c r="AW21" s="747"/>
      <c r="AX21" s="747"/>
      <c r="AY21" s="747"/>
      <c r="AZ21" s="747"/>
      <c r="BA21" s="747"/>
      <c r="BB21" s="747"/>
      <c r="BC21" s="747"/>
      <c r="BD21" s="747"/>
      <c r="BE21" s="747"/>
      <c r="BF21" s="747"/>
      <c r="BG21" s="747"/>
      <c r="BH21" s="747"/>
      <c r="BI21" s="747"/>
      <c r="BJ21" s="747"/>
      <c r="BK21" s="747"/>
      <c r="BL21" s="747"/>
      <c r="BM21" s="747"/>
      <c r="BN21" s="747"/>
      <c r="BO21" s="747"/>
      <c r="BP21" s="747"/>
      <c r="BQ21" s="747"/>
    </row>
    <row r="22" spans="1:69" s="748" customFormat="1">
      <c r="A22" s="745"/>
      <c r="B22" s="753" t="s">
        <v>99</v>
      </c>
      <c r="C22" s="744">
        <v>0</v>
      </c>
      <c r="D22" s="744">
        <v>0</v>
      </c>
      <c r="E22" s="744">
        <v>0</v>
      </c>
      <c r="F22" s="744">
        <v>0</v>
      </c>
      <c r="G22" s="744">
        <v>0</v>
      </c>
      <c r="H22" s="744">
        <v>0</v>
      </c>
      <c r="I22" s="744">
        <v>0</v>
      </c>
      <c r="J22" s="744">
        <v>0</v>
      </c>
      <c r="K22" s="744">
        <v>0</v>
      </c>
      <c r="L22" s="744">
        <v>0</v>
      </c>
      <c r="M22" s="744">
        <v>0</v>
      </c>
      <c r="N22" s="744">
        <v>0</v>
      </c>
      <c r="O22" s="744">
        <v>0</v>
      </c>
      <c r="P22" s="744">
        <v>0</v>
      </c>
      <c r="Q22" s="744">
        <v>0</v>
      </c>
      <c r="R22" s="744">
        <v>0</v>
      </c>
      <c r="S22" s="751"/>
      <c r="T22" s="751"/>
      <c r="U22" s="751"/>
      <c r="V22" s="751"/>
      <c r="W22" s="751"/>
      <c r="X22" s="751"/>
      <c r="Y22" s="751"/>
      <c r="Z22" s="751"/>
      <c r="AA22" s="751"/>
      <c r="AB22" s="751"/>
      <c r="AC22" s="751"/>
      <c r="AD22" s="751"/>
      <c r="AE22" s="751"/>
      <c r="AF22" s="751"/>
      <c r="AG22" s="751"/>
      <c r="AH22" s="747"/>
      <c r="AI22" s="747"/>
      <c r="AJ22" s="747"/>
      <c r="AK22" s="747"/>
      <c r="AL22" s="747"/>
      <c r="AM22" s="747"/>
      <c r="AN22" s="747"/>
      <c r="AO22" s="747"/>
      <c r="AP22" s="747"/>
      <c r="AQ22" s="747"/>
      <c r="AR22" s="747"/>
      <c r="AS22" s="747"/>
      <c r="AT22" s="747"/>
      <c r="AU22" s="747"/>
      <c r="AV22" s="747"/>
      <c r="AW22" s="747"/>
      <c r="AX22" s="747"/>
      <c r="AY22" s="747"/>
      <c r="AZ22" s="747"/>
      <c r="BA22" s="747"/>
      <c r="BB22" s="747"/>
      <c r="BC22" s="747"/>
      <c r="BD22" s="747"/>
      <c r="BE22" s="747"/>
      <c r="BF22" s="747"/>
      <c r="BG22" s="747"/>
      <c r="BH22" s="747"/>
      <c r="BI22" s="747"/>
      <c r="BJ22" s="747"/>
      <c r="BK22" s="747"/>
      <c r="BL22" s="747"/>
      <c r="BM22" s="747"/>
      <c r="BN22" s="747"/>
      <c r="BO22" s="747"/>
      <c r="BP22" s="747"/>
      <c r="BQ22" s="747"/>
    </row>
    <row r="23" spans="1:69" s="748" customFormat="1">
      <c r="A23" s="754" t="s">
        <v>57</v>
      </c>
      <c r="B23" s="755" t="s">
        <v>10</v>
      </c>
      <c r="C23" s="756">
        <f t="shared" ref="C23:Q23" si="20">C6-C18</f>
        <v>6580336</v>
      </c>
      <c r="D23" s="756">
        <f t="shared" si="20"/>
        <v>6145456.1150000095</v>
      </c>
      <c r="E23" s="756">
        <f t="shared" si="20"/>
        <v>8085679.4500000179</v>
      </c>
      <c r="F23" s="756">
        <f t="shared" si="20"/>
        <v>8432581.8100000024</v>
      </c>
      <c r="G23" s="756">
        <f t="shared" si="20"/>
        <v>8951536.1299999803</v>
      </c>
      <c r="H23" s="756">
        <f t="shared" si="20"/>
        <v>10177430.950000003</v>
      </c>
      <c r="I23" s="756">
        <f t="shared" si="20"/>
        <v>9885830.950000003</v>
      </c>
      <c r="J23" s="756">
        <f t="shared" si="20"/>
        <v>9885830.950000003</v>
      </c>
      <c r="K23" s="756">
        <f t="shared" si="20"/>
        <v>9885830.950000003</v>
      </c>
      <c r="L23" s="756">
        <f t="shared" si="20"/>
        <v>9885830.950000003</v>
      </c>
      <c r="M23" s="756">
        <f t="shared" si="20"/>
        <v>9885830.950000003</v>
      </c>
      <c r="N23" s="756">
        <f t="shared" si="20"/>
        <v>9885830.950000003</v>
      </c>
      <c r="O23" s="756">
        <f t="shared" si="20"/>
        <v>9885830.950000003</v>
      </c>
      <c r="P23" s="756">
        <f t="shared" si="20"/>
        <v>9885830.950000003</v>
      </c>
      <c r="Q23" s="756">
        <f t="shared" si="20"/>
        <v>9885830.950000003</v>
      </c>
      <c r="R23" s="756">
        <f t="shared" ref="R23" si="21">R6-R18</f>
        <v>9885830.950000003</v>
      </c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7"/>
      <c r="AI23" s="747"/>
      <c r="AJ23" s="747"/>
      <c r="AK23" s="747"/>
      <c r="AL23" s="747"/>
      <c r="AM23" s="747"/>
      <c r="AN23" s="747"/>
      <c r="AO23" s="747"/>
      <c r="AP23" s="747"/>
      <c r="AQ23" s="747"/>
      <c r="AR23" s="747"/>
      <c r="AS23" s="747"/>
      <c r="AT23" s="747"/>
      <c r="AU23" s="747"/>
      <c r="AV23" s="747"/>
      <c r="AW23" s="747"/>
      <c r="AX23" s="747"/>
      <c r="AY23" s="747"/>
      <c r="AZ23" s="747"/>
      <c r="BA23" s="747"/>
      <c r="BB23" s="747"/>
      <c r="BC23" s="747"/>
      <c r="BD23" s="747"/>
      <c r="BE23" s="747"/>
      <c r="BF23" s="747"/>
      <c r="BG23" s="747"/>
      <c r="BH23" s="747"/>
      <c r="BI23" s="747"/>
      <c r="BJ23" s="747"/>
      <c r="BK23" s="747"/>
      <c r="BL23" s="747"/>
      <c r="BM23" s="747"/>
      <c r="BN23" s="747"/>
      <c r="BO23" s="747"/>
      <c r="BP23" s="747"/>
      <c r="BQ23" s="747"/>
    </row>
    <row r="24" spans="1:69" s="748" customFormat="1">
      <c r="A24" s="750" t="s">
        <v>58</v>
      </c>
      <c r="B24" s="749" t="s">
        <v>17</v>
      </c>
      <c r="C24" s="752">
        <f t="shared" ref="C24:Q24" si="22">SUM(C25:C27)</f>
        <v>2776000</v>
      </c>
      <c r="D24" s="752">
        <f t="shared" si="22"/>
        <v>2904014</v>
      </c>
      <c r="E24" s="752">
        <f t="shared" si="22"/>
        <v>2849770</v>
      </c>
      <c r="F24" s="752">
        <f t="shared" si="22"/>
        <v>3247198</v>
      </c>
      <c r="G24" s="752">
        <f t="shared" si="22"/>
        <v>2099300</v>
      </c>
      <c r="H24" s="752">
        <f t="shared" si="22"/>
        <v>491600</v>
      </c>
      <c r="I24" s="752">
        <f t="shared" si="22"/>
        <v>0</v>
      </c>
      <c r="J24" s="752">
        <f t="shared" si="22"/>
        <v>0</v>
      </c>
      <c r="K24" s="752">
        <f t="shared" si="22"/>
        <v>0</v>
      </c>
      <c r="L24" s="752">
        <f t="shared" si="22"/>
        <v>0</v>
      </c>
      <c r="M24" s="752">
        <f t="shared" si="22"/>
        <v>0</v>
      </c>
      <c r="N24" s="752">
        <f t="shared" si="22"/>
        <v>0</v>
      </c>
      <c r="O24" s="752">
        <f t="shared" si="22"/>
        <v>0</v>
      </c>
      <c r="P24" s="752">
        <f t="shared" si="22"/>
        <v>0</v>
      </c>
      <c r="Q24" s="752">
        <f t="shared" si="22"/>
        <v>0</v>
      </c>
      <c r="R24" s="752">
        <f t="shared" ref="R24" si="23">SUM(R25:R27)</f>
        <v>0</v>
      </c>
      <c r="S24" s="746"/>
      <c r="T24" s="746"/>
      <c r="U24" s="746"/>
      <c r="V24" s="746"/>
      <c r="W24" s="746"/>
      <c r="X24" s="746"/>
      <c r="Y24" s="746"/>
      <c r="Z24" s="746"/>
      <c r="AA24" s="746"/>
      <c r="AB24" s="746"/>
      <c r="AC24" s="746"/>
      <c r="AD24" s="746"/>
      <c r="AE24" s="746"/>
      <c r="AF24" s="746"/>
      <c r="AG24" s="746"/>
      <c r="AH24" s="747"/>
      <c r="AI24" s="747"/>
      <c r="AJ24" s="747"/>
      <c r="AK24" s="747"/>
      <c r="AL24" s="747"/>
      <c r="AM24" s="747"/>
      <c r="AN24" s="747"/>
      <c r="AO24" s="747"/>
      <c r="AP24" s="747"/>
      <c r="AQ24" s="747"/>
      <c r="AR24" s="747"/>
      <c r="AS24" s="747"/>
      <c r="AT24" s="747"/>
      <c r="AU24" s="747"/>
      <c r="AV24" s="747"/>
      <c r="AW24" s="747"/>
      <c r="AX24" s="747"/>
      <c r="AY24" s="747"/>
      <c r="AZ24" s="747"/>
      <c r="BA24" s="747"/>
      <c r="BB24" s="747"/>
      <c r="BC24" s="747"/>
      <c r="BD24" s="747"/>
      <c r="BE24" s="747"/>
      <c r="BF24" s="747"/>
      <c r="BG24" s="747"/>
      <c r="BH24" s="747"/>
      <c r="BI24" s="747"/>
      <c r="BJ24" s="747"/>
      <c r="BK24" s="747"/>
      <c r="BL24" s="747"/>
      <c r="BM24" s="747"/>
      <c r="BN24" s="747"/>
      <c r="BO24" s="747"/>
      <c r="BP24" s="747"/>
      <c r="BQ24" s="747"/>
    </row>
    <row r="25" spans="1:69" s="382" customFormat="1" ht="12.75" customHeight="1">
      <c r="A25" s="511"/>
      <c r="B25" s="743" t="s">
        <v>463</v>
      </c>
      <c r="C25" s="744">
        <v>2202000</v>
      </c>
      <c r="D25" s="770">
        <f>2200000+150000</f>
        <v>2350000</v>
      </c>
      <c r="E25" s="770">
        <f>1990000+400000</f>
        <v>2390000</v>
      </c>
      <c r="F25" s="770">
        <f>2220000+650000</f>
        <v>2870000</v>
      </c>
      <c r="G25" s="744">
        <v>1800000</v>
      </c>
      <c r="H25" s="744">
        <v>200000</v>
      </c>
      <c r="I25" s="744">
        <v>0</v>
      </c>
      <c r="J25" s="744">
        <v>0</v>
      </c>
      <c r="K25" s="744">
        <v>0</v>
      </c>
      <c r="L25" s="744">
        <v>0</v>
      </c>
      <c r="M25" s="744">
        <v>0</v>
      </c>
      <c r="N25" s="744">
        <v>0</v>
      </c>
      <c r="O25" s="744">
        <v>0</v>
      </c>
      <c r="P25" s="744">
        <v>0</v>
      </c>
      <c r="Q25" s="744">
        <v>0</v>
      </c>
      <c r="R25" s="744">
        <v>0</v>
      </c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1"/>
      <c r="AS25" s="381"/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381"/>
      <c r="BE25" s="381"/>
      <c r="BF25" s="381"/>
      <c r="BG25" s="381"/>
      <c r="BH25" s="381"/>
      <c r="BI25" s="381"/>
      <c r="BJ25" s="381"/>
      <c r="BK25" s="381"/>
      <c r="BL25" s="381"/>
      <c r="BM25" s="381"/>
      <c r="BN25" s="381"/>
      <c r="BO25" s="381"/>
      <c r="BP25" s="381"/>
      <c r="BQ25" s="381"/>
    </row>
    <row r="26" spans="1:69" s="382" customFormat="1">
      <c r="A26" s="511"/>
      <c r="B26" s="743" t="s">
        <v>464</v>
      </c>
      <c r="C26" s="744">
        <v>294000</v>
      </c>
      <c r="D26" s="770">
        <f>233000+53014</f>
        <v>286014</v>
      </c>
      <c r="E26" s="770">
        <f>173000+26970</f>
        <v>199970</v>
      </c>
      <c r="F26" s="770">
        <f>116800+8398</f>
        <v>125198</v>
      </c>
      <c r="G26" s="744">
        <v>55000</v>
      </c>
      <c r="H26" s="744">
        <v>55000</v>
      </c>
      <c r="I26" s="744">
        <v>0</v>
      </c>
      <c r="J26" s="744">
        <v>0</v>
      </c>
      <c r="K26" s="744">
        <v>0</v>
      </c>
      <c r="L26" s="744">
        <v>0</v>
      </c>
      <c r="M26" s="744">
        <v>0</v>
      </c>
      <c r="N26" s="744">
        <v>0</v>
      </c>
      <c r="O26" s="744">
        <v>0</v>
      </c>
      <c r="P26" s="744">
        <v>0</v>
      </c>
      <c r="Q26" s="744">
        <v>0</v>
      </c>
      <c r="R26" s="744">
        <v>0</v>
      </c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1"/>
      <c r="AI26" s="381"/>
      <c r="AJ26" s="381"/>
      <c r="AK26" s="381"/>
      <c r="AL26" s="381"/>
      <c r="AM26" s="381"/>
      <c r="AN26" s="381"/>
      <c r="AO26" s="381"/>
      <c r="AP26" s="381"/>
      <c r="AQ26" s="381"/>
      <c r="AR26" s="381"/>
      <c r="AS26" s="381"/>
      <c r="AT26" s="381"/>
      <c r="AU26" s="381"/>
      <c r="AV26" s="381"/>
      <c r="AW26" s="381"/>
      <c r="AX26" s="381"/>
      <c r="AY26" s="381"/>
      <c r="AZ26" s="381"/>
      <c r="BA26" s="381"/>
      <c r="BB26" s="381"/>
      <c r="BC26" s="381"/>
      <c r="BD26" s="381"/>
      <c r="BE26" s="381"/>
      <c r="BF26" s="381"/>
      <c r="BG26" s="381"/>
      <c r="BH26" s="381"/>
      <c r="BI26" s="381"/>
      <c r="BJ26" s="381"/>
      <c r="BK26" s="381"/>
      <c r="BL26" s="381"/>
      <c r="BM26" s="381"/>
      <c r="BN26" s="381"/>
      <c r="BO26" s="381"/>
      <c r="BP26" s="381"/>
      <c r="BQ26" s="381"/>
    </row>
    <row r="27" spans="1:69" s="382" customFormat="1">
      <c r="A27" s="511"/>
      <c r="B27" s="743" t="s">
        <v>465</v>
      </c>
      <c r="C27" s="744">
        <v>280000</v>
      </c>
      <c r="D27" s="744">
        <v>268000</v>
      </c>
      <c r="E27" s="744">
        <v>259800</v>
      </c>
      <c r="F27" s="744">
        <v>252000</v>
      </c>
      <c r="G27" s="744">
        <v>244300</v>
      </c>
      <c r="H27" s="744">
        <v>236600</v>
      </c>
      <c r="I27" s="744">
        <v>0</v>
      </c>
      <c r="J27" s="744">
        <v>0</v>
      </c>
      <c r="K27" s="744">
        <v>0</v>
      </c>
      <c r="L27" s="744">
        <f t="shared" ref="L27:R27" si="24">K27</f>
        <v>0</v>
      </c>
      <c r="M27" s="744">
        <f t="shared" si="24"/>
        <v>0</v>
      </c>
      <c r="N27" s="744">
        <f t="shared" si="24"/>
        <v>0</v>
      </c>
      <c r="O27" s="744">
        <f t="shared" si="24"/>
        <v>0</v>
      </c>
      <c r="P27" s="744">
        <f t="shared" si="24"/>
        <v>0</v>
      </c>
      <c r="Q27" s="744">
        <f t="shared" si="24"/>
        <v>0</v>
      </c>
      <c r="R27" s="744">
        <f t="shared" si="24"/>
        <v>0</v>
      </c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C27" s="381"/>
      <c r="BD27" s="381"/>
      <c r="BE27" s="381"/>
      <c r="BF27" s="381"/>
      <c r="BG27" s="381"/>
      <c r="BH27" s="381"/>
      <c r="BI27" s="381"/>
      <c r="BJ27" s="381"/>
      <c r="BK27" s="381"/>
      <c r="BL27" s="381"/>
      <c r="BM27" s="381"/>
      <c r="BN27" s="381"/>
      <c r="BO27" s="381"/>
      <c r="BP27" s="381"/>
      <c r="BQ27" s="381"/>
    </row>
    <row r="28" spans="1:69" s="748" customFormat="1" ht="27" customHeight="1">
      <c r="A28" s="750" t="s">
        <v>59</v>
      </c>
      <c r="B28" s="749" t="s">
        <v>380</v>
      </c>
      <c r="C28" s="752">
        <f>C23-C24</f>
        <v>3804336</v>
      </c>
      <c r="D28" s="752">
        <f t="shared" ref="D28:Q28" si="25">D23-D24</f>
        <v>3241442.1150000095</v>
      </c>
      <c r="E28" s="752">
        <f t="shared" si="25"/>
        <v>5235909.4500000179</v>
      </c>
      <c r="F28" s="752">
        <f t="shared" si="25"/>
        <v>5185383.8100000024</v>
      </c>
      <c r="G28" s="752">
        <f t="shared" si="25"/>
        <v>6852236.1299999803</v>
      </c>
      <c r="H28" s="752">
        <f t="shared" si="25"/>
        <v>9685830.950000003</v>
      </c>
      <c r="I28" s="752">
        <f t="shared" si="25"/>
        <v>9885830.950000003</v>
      </c>
      <c r="J28" s="752">
        <f t="shared" si="25"/>
        <v>9885830.950000003</v>
      </c>
      <c r="K28" s="752">
        <f t="shared" si="25"/>
        <v>9885830.950000003</v>
      </c>
      <c r="L28" s="752">
        <f t="shared" si="25"/>
        <v>9885830.950000003</v>
      </c>
      <c r="M28" s="752">
        <f t="shared" si="25"/>
        <v>9885830.950000003</v>
      </c>
      <c r="N28" s="752">
        <f t="shared" si="25"/>
        <v>9885830.950000003</v>
      </c>
      <c r="O28" s="752">
        <f t="shared" si="25"/>
        <v>9885830.950000003</v>
      </c>
      <c r="P28" s="752">
        <f t="shared" si="25"/>
        <v>9885830.950000003</v>
      </c>
      <c r="Q28" s="752">
        <f t="shared" si="25"/>
        <v>9885830.950000003</v>
      </c>
      <c r="R28" s="752">
        <f t="shared" ref="R28" si="26">R23-R24</f>
        <v>9885830.950000003</v>
      </c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47"/>
      <c r="AI28" s="747"/>
      <c r="AJ28" s="747"/>
      <c r="AK28" s="747"/>
      <c r="AL28" s="747"/>
      <c r="AM28" s="747"/>
      <c r="AN28" s="747"/>
      <c r="AO28" s="747"/>
      <c r="AP28" s="747"/>
      <c r="AQ28" s="747"/>
      <c r="AR28" s="747"/>
      <c r="AS28" s="747"/>
      <c r="AT28" s="747"/>
      <c r="AU28" s="747"/>
      <c r="AV28" s="747"/>
      <c r="AW28" s="747"/>
      <c r="AX28" s="747"/>
      <c r="AY28" s="747"/>
      <c r="AZ28" s="747"/>
      <c r="BA28" s="747"/>
      <c r="BB28" s="747"/>
      <c r="BC28" s="747"/>
      <c r="BD28" s="747"/>
      <c r="BE28" s="747"/>
      <c r="BF28" s="747"/>
      <c r="BG28" s="747"/>
      <c r="BH28" s="747"/>
      <c r="BI28" s="747"/>
      <c r="BJ28" s="747"/>
      <c r="BK28" s="747"/>
      <c r="BL28" s="747"/>
      <c r="BM28" s="747"/>
      <c r="BN28" s="747"/>
      <c r="BO28" s="747"/>
      <c r="BP28" s="747"/>
      <c r="BQ28" s="747"/>
    </row>
    <row r="29" spans="1:69" s="748" customFormat="1">
      <c r="A29" s="750" t="s">
        <v>60</v>
      </c>
      <c r="B29" s="749" t="s">
        <v>466</v>
      </c>
      <c r="C29" s="752">
        <f t="shared" ref="C29:Q29" si="27">SUM(C30:C31)</f>
        <v>9004336</v>
      </c>
      <c r="D29" s="752">
        <f t="shared" si="27"/>
        <v>2767778.35</v>
      </c>
      <c r="E29" s="752">
        <f t="shared" si="27"/>
        <v>4161135.45</v>
      </c>
      <c r="F29" s="752">
        <f t="shared" si="27"/>
        <v>5185383.8099999996</v>
      </c>
      <c r="G29" s="752">
        <f t="shared" si="27"/>
        <v>6852236.1299999999</v>
      </c>
      <c r="H29" s="752">
        <f t="shared" si="27"/>
        <v>9685830.9499999993</v>
      </c>
      <c r="I29" s="752">
        <f t="shared" si="27"/>
        <v>9885830.9499999993</v>
      </c>
      <c r="J29" s="752">
        <f t="shared" si="27"/>
        <v>9885830.9499999993</v>
      </c>
      <c r="K29" s="752">
        <f t="shared" si="27"/>
        <v>9885830.9499999993</v>
      </c>
      <c r="L29" s="752">
        <f t="shared" si="27"/>
        <v>9885830.9499999993</v>
      </c>
      <c r="M29" s="752">
        <f t="shared" si="27"/>
        <v>9885830.9499999993</v>
      </c>
      <c r="N29" s="752">
        <f t="shared" si="27"/>
        <v>9885830.9499999993</v>
      </c>
      <c r="O29" s="752">
        <f t="shared" si="27"/>
        <v>9885830.9499999993</v>
      </c>
      <c r="P29" s="752">
        <f t="shared" si="27"/>
        <v>9885830.9499999993</v>
      </c>
      <c r="Q29" s="752">
        <f t="shared" si="27"/>
        <v>9885830.9499999993</v>
      </c>
      <c r="R29" s="752">
        <f t="shared" ref="R29" si="28">SUM(R30:R31)</f>
        <v>9885830.9499999993</v>
      </c>
      <c r="S29" s="751"/>
      <c r="T29" s="751"/>
      <c r="U29" s="751"/>
      <c r="V29" s="751"/>
      <c r="W29" s="751"/>
      <c r="X29" s="751"/>
      <c r="Y29" s="751"/>
      <c r="Z29" s="751"/>
      <c r="AA29" s="751"/>
      <c r="AB29" s="751"/>
      <c r="AC29" s="751"/>
      <c r="AD29" s="751"/>
      <c r="AE29" s="751"/>
      <c r="AF29" s="751"/>
      <c r="AG29" s="751"/>
      <c r="AH29" s="747"/>
      <c r="AI29" s="747"/>
      <c r="AJ29" s="747"/>
      <c r="AK29" s="747"/>
      <c r="AL29" s="747"/>
      <c r="AM29" s="747"/>
      <c r="AN29" s="747"/>
      <c r="AO29" s="747"/>
      <c r="AP29" s="747"/>
      <c r="AQ29" s="747"/>
      <c r="AR29" s="747"/>
      <c r="AS29" s="747"/>
      <c r="AT29" s="747"/>
      <c r="AU29" s="747"/>
      <c r="AV29" s="747"/>
      <c r="AW29" s="747"/>
      <c r="AX29" s="747"/>
      <c r="AY29" s="747"/>
      <c r="AZ29" s="747"/>
      <c r="BA29" s="747"/>
      <c r="BB29" s="747"/>
      <c r="BC29" s="747"/>
      <c r="BD29" s="747"/>
      <c r="BE29" s="747"/>
      <c r="BF29" s="747"/>
      <c r="BG29" s="747"/>
      <c r="BH29" s="747"/>
      <c r="BI29" s="747"/>
      <c r="BJ29" s="747"/>
      <c r="BK29" s="747"/>
      <c r="BL29" s="747"/>
      <c r="BM29" s="747"/>
      <c r="BN29" s="747"/>
      <c r="BO29" s="747"/>
      <c r="BP29" s="747"/>
      <c r="BQ29" s="747"/>
    </row>
    <row r="30" spans="1:69" s="382" customFormat="1" ht="12" customHeight="1">
      <c r="A30" s="508"/>
      <c r="B30" s="509" t="s">
        <v>378</v>
      </c>
      <c r="C30" s="510">
        <f>'2 Dane wyjściowe'!C23</f>
        <v>0</v>
      </c>
      <c r="D30" s="510">
        <f>'2 Dane wyjściowe'!D23</f>
        <v>557251.5</v>
      </c>
      <c r="E30" s="510">
        <f>'2 Dane wyjściowe'!E23</f>
        <v>1264440</v>
      </c>
      <c r="F30" s="510">
        <f>'2 Dane wyjściowe'!F23</f>
        <v>0</v>
      </c>
      <c r="G30" s="510">
        <f>'2 Dane wyjściowe'!G23</f>
        <v>0</v>
      </c>
      <c r="H30" s="510">
        <f>'2 Dane wyjściowe'!H28</f>
        <v>52890</v>
      </c>
      <c r="I30" s="510">
        <f>'2 Dane wyjściowe'!I28</f>
        <v>367401</v>
      </c>
      <c r="J30" s="510">
        <f>'2 Dane wyjściowe'!J28</f>
        <v>0</v>
      </c>
      <c r="K30" s="510">
        <f>'2 Dane wyjściowe'!K28</f>
        <v>367401</v>
      </c>
      <c r="L30" s="510">
        <f>'2 Dane wyjściowe'!L28</f>
        <v>52890</v>
      </c>
      <c r="M30" s="510">
        <f>'2 Dane wyjściowe'!M28</f>
        <v>367401</v>
      </c>
      <c r="N30" s="510">
        <f>'2 Dane wyjściowe'!N28</f>
        <v>0</v>
      </c>
      <c r="O30" s="510">
        <f>'2 Dane wyjściowe'!O28</f>
        <v>420291</v>
      </c>
      <c r="P30" s="510">
        <f>'2 Dane wyjściowe'!P28</f>
        <v>0</v>
      </c>
      <c r="Q30" s="510">
        <f>'2 Dane wyjściowe'!Q28</f>
        <v>367401</v>
      </c>
      <c r="R30" s="510">
        <f>'2 Dane wyjściowe'!R28</f>
        <v>52890</v>
      </c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1"/>
      <c r="AT30" s="381"/>
      <c r="AU30" s="381"/>
      <c r="AV30" s="381"/>
      <c r="AW30" s="381"/>
      <c r="AX30" s="381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</row>
    <row r="31" spans="1:69" s="748" customFormat="1" ht="12" customHeight="1">
      <c r="A31" s="750"/>
      <c r="B31" s="743" t="s">
        <v>379</v>
      </c>
      <c r="C31" s="770">
        <f>5341368+3662968-C30</f>
        <v>9004336</v>
      </c>
      <c r="D31" s="744">
        <f>2767778.35-D30</f>
        <v>2210526.85</v>
      </c>
      <c r="E31" s="744">
        <f>4161135.45-E30</f>
        <v>2896695.45</v>
      </c>
      <c r="F31" s="744">
        <f>5185383.81-F30</f>
        <v>5185383.8099999996</v>
      </c>
      <c r="G31" s="744">
        <f>6852236.13-G30</f>
        <v>6852236.1299999999</v>
      </c>
      <c r="H31" s="744">
        <f>9685830.95-H30</f>
        <v>9632940.9499999993</v>
      </c>
      <c r="I31" s="744">
        <f>9685830.95+200000-I30</f>
        <v>9518429.9499999993</v>
      </c>
      <c r="J31" s="744">
        <f t="shared" ref="J31:M31" si="29">9685830.95+200000-J30</f>
        <v>9885830.9499999993</v>
      </c>
      <c r="K31" s="744">
        <f t="shared" si="29"/>
        <v>9518429.9499999993</v>
      </c>
      <c r="L31" s="744">
        <f t="shared" si="29"/>
        <v>9832940.9499999993</v>
      </c>
      <c r="M31" s="744">
        <f t="shared" si="29"/>
        <v>9518429.9499999993</v>
      </c>
      <c r="N31" s="744">
        <f t="shared" ref="N31" si="30">9685830.95+200000-N30</f>
        <v>9885830.9499999993</v>
      </c>
      <c r="O31" s="744">
        <f t="shared" ref="O31" si="31">9685830.95+200000-O30</f>
        <v>9465539.9499999993</v>
      </c>
      <c r="P31" s="744">
        <f t="shared" ref="P31" si="32">9685830.95+200000-P30</f>
        <v>9885830.9499999993</v>
      </c>
      <c r="Q31" s="744">
        <f t="shared" ref="Q31" si="33">9685830.95+200000-Q30</f>
        <v>9518429.9499999993</v>
      </c>
      <c r="R31" s="744">
        <f t="shared" ref="R31" si="34">9685830.95+200000-R30</f>
        <v>9832940.9499999993</v>
      </c>
      <c r="S31" s="751"/>
      <c r="T31" s="751"/>
      <c r="U31" s="751"/>
      <c r="V31" s="751"/>
      <c r="W31" s="751"/>
      <c r="X31" s="751"/>
      <c r="Y31" s="751"/>
      <c r="Z31" s="751"/>
      <c r="AA31" s="751"/>
      <c r="AB31" s="751"/>
      <c r="AC31" s="751"/>
      <c r="AD31" s="751"/>
      <c r="AE31" s="751"/>
      <c r="AF31" s="751"/>
      <c r="AG31" s="751"/>
      <c r="AH31" s="747"/>
      <c r="AI31" s="747"/>
      <c r="AJ31" s="747"/>
      <c r="AK31" s="747"/>
      <c r="AL31" s="747"/>
      <c r="AM31" s="747"/>
      <c r="AN31" s="747"/>
      <c r="AO31" s="747"/>
      <c r="AP31" s="747"/>
      <c r="AQ31" s="747"/>
      <c r="AR31" s="747"/>
      <c r="AS31" s="747"/>
      <c r="AT31" s="747"/>
      <c r="AU31" s="747"/>
      <c r="AV31" s="747"/>
      <c r="AW31" s="747"/>
      <c r="AX31" s="747"/>
      <c r="AY31" s="747"/>
      <c r="AZ31" s="747"/>
      <c r="BA31" s="747"/>
      <c r="BB31" s="747"/>
      <c r="BC31" s="747"/>
      <c r="BD31" s="747"/>
      <c r="BE31" s="747"/>
      <c r="BF31" s="747"/>
      <c r="BG31" s="747"/>
      <c r="BH31" s="747"/>
      <c r="BI31" s="747"/>
      <c r="BJ31" s="747"/>
      <c r="BK31" s="747"/>
      <c r="BL31" s="747"/>
      <c r="BM31" s="747"/>
      <c r="BN31" s="747"/>
      <c r="BO31" s="747"/>
      <c r="BP31" s="747"/>
      <c r="BQ31" s="747"/>
    </row>
    <row r="32" spans="1:69" s="748" customFormat="1">
      <c r="A32" s="754" t="s">
        <v>61</v>
      </c>
      <c r="B32" s="755" t="s">
        <v>11</v>
      </c>
      <c r="C32" s="756">
        <f>C28-C29</f>
        <v>-5200000</v>
      </c>
      <c r="D32" s="756">
        <f t="shared" ref="D32:Q32" si="35">D28-D29</f>
        <v>473663.76500000944</v>
      </c>
      <c r="E32" s="756">
        <f t="shared" si="35"/>
        <v>1074774.0000000177</v>
      </c>
      <c r="F32" s="756">
        <f t="shared" si="35"/>
        <v>0</v>
      </c>
      <c r="G32" s="756">
        <f t="shared" si="35"/>
        <v>-1.9557774066925049E-8</v>
      </c>
      <c r="H32" s="756">
        <f t="shared" si="35"/>
        <v>0</v>
      </c>
      <c r="I32" s="756">
        <f t="shared" si="35"/>
        <v>0</v>
      </c>
      <c r="J32" s="756">
        <f t="shared" si="35"/>
        <v>0</v>
      </c>
      <c r="K32" s="756">
        <f t="shared" si="35"/>
        <v>0</v>
      </c>
      <c r="L32" s="756">
        <f t="shared" si="35"/>
        <v>0</v>
      </c>
      <c r="M32" s="756">
        <f t="shared" si="35"/>
        <v>0</v>
      </c>
      <c r="N32" s="756">
        <f t="shared" si="35"/>
        <v>0</v>
      </c>
      <c r="O32" s="756">
        <f t="shared" si="35"/>
        <v>0</v>
      </c>
      <c r="P32" s="756">
        <f t="shared" si="35"/>
        <v>0</v>
      </c>
      <c r="Q32" s="756">
        <f t="shared" si="35"/>
        <v>0</v>
      </c>
      <c r="R32" s="756">
        <f t="shared" ref="R32" si="36">R28-R29</f>
        <v>0</v>
      </c>
      <c r="S32" s="751"/>
      <c r="T32" s="751"/>
      <c r="U32" s="751"/>
      <c r="V32" s="751"/>
      <c r="W32" s="751"/>
      <c r="X32" s="751"/>
      <c r="Y32" s="751"/>
      <c r="Z32" s="751"/>
      <c r="AA32" s="751"/>
      <c r="AB32" s="751"/>
      <c r="AC32" s="751"/>
      <c r="AD32" s="751"/>
      <c r="AE32" s="751"/>
      <c r="AF32" s="751"/>
      <c r="AG32" s="751"/>
      <c r="AH32" s="747"/>
      <c r="AI32" s="747"/>
      <c r="AJ32" s="747"/>
      <c r="AK32" s="747"/>
      <c r="AL32" s="747"/>
      <c r="AM32" s="747"/>
      <c r="AN32" s="747"/>
      <c r="AO32" s="747"/>
      <c r="AP32" s="747"/>
      <c r="AQ32" s="747"/>
      <c r="AR32" s="747"/>
      <c r="AS32" s="747"/>
      <c r="AT32" s="747"/>
      <c r="AU32" s="747"/>
      <c r="AV32" s="747"/>
      <c r="AW32" s="747"/>
      <c r="AX32" s="747"/>
      <c r="AY32" s="747"/>
      <c r="AZ32" s="747"/>
      <c r="BA32" s="747"/>
      <c r="BB32" s="747"/>
      <c r="BC32" s="747"/>
      <c r="BD32" s="747"/>
      <c r="BE32" s="747"/>
      <c r="BF32" s="747"/>
      <c r="BG32" s="747"/>
      <c r="BH32" s="747"/>
      <c r="BI32" s="747"/>
      <c r="BJ32" s="747"/>
      <c r="BK32" s="747"/>
      <c r="BL32" s="747"/>
      <c r="BM32" s="747"/>
      <c r="BN32" s="747"/>
      <c r="BO32" s="747"/>
      <c r="BP32" s="747"/>
      <c r="BQ32" s="747"/>
    </row>
    <row r="33" spans="1:69" s="748" customFormat="1" ht="12.75" customHeight="1">
      <c r="A33" s="750" t="s">
        <v>62</v>
      </c>
      <c r="B33" s="749" t="s">
        <v>467</v>
      </c>
      <c r="C33" s="752">
        <f>SUM(C34:C35)</f>
        <v>1200000</v>
      </c>
      <c r="D33" s="752">
        <f t="shared" ref="D33:R33" si="37">SUM(D34:D35)</f>
        <v>0</v>
      </c>
      <c r="E33" s="752">
        <f t="shared" si="37"/>
        <v>0</v>
      </c>
      <c r="F33" s="752">
        <f t="shared" si="37"/>
        <v>0</v>
      </c>
      <c r="G33" s="752">
        <f t="shared" si="37"/>
        <v>0</v>
      </c>
      <c r="H33" s="752">
        <f t="shared" si="37"/>
        <v>0</v>
      </c>
      <c r="I33" s="752">
        <f t="shared" si="37"/>
        <v>0</v>
      </c>
      <c r="J33" s="752">
        <f t="shared" si="37"/>
        <v>0</v>
      </c>
      <c r="K33" s="752">
        <f t="shared" si="37"/>
        <v>0</v>
      </c>
      <c r="L33" s="752">
        <f t="shared" si="37"/>
        <v>0</v>
      </c>
      <c r="M33" s="752">
        <f t="shared" si="37"/>
        <v>0</v>
      </c>
      <c r="N33" s="752">
        <f t="shared" si="37"/>
        <v>0</v>
      </c>
      <c r="O33" s="752">
        <f t="shared" si="37"/>
        <v>0</v>
      </c>
      <c r="P33" s="752">
        <f t="shared" si="37"/>
        <v>0</v>
      </c>
      <c r="Q33" s="752">
        <f t="shared" si="37"/>
        <v>0</v>
      </c>
      <c r="R33" s="752">
        <f t="shared" si="37"/>
        <v>0</v>
      </c>
      <c r="S33" s="751"/>
      <c r="T33" s="751"/>
      <c r="U33" s="751"/>
      <c r="V33" s="751"/>
      <c r="W33" s="751"/>
      <c r="X33" s="751"/>
      <c r="Y33" s="751"/>
      <c r="Z33" s="751"/>
      <c r="AA33" s="751"/>
      <c r="AB33" s="751"/>
      <c r="AC33" s="751"/>
      <c r="AD33" s="751"/>
      <c r="AE33" s="751"/>
      <c r="AF33" s="751"/>
      <c r="AG33" s="751"/>
      <c r="AH33" s="747"/>
      <c r="AI33" s="747"/>
      <c r="AJ33" s="747"/>
      <c r="AK33" s="747"/>
      <c r="AL33" s="747"/>
      <c r="AM33" s="747"/>
      <c r="AN33" s="747"/>
      <c r="AO33" s="747"/>
      <c r="AP33" s="747"/>
      <c r="AQ33" s="747"/>
      <c r="AR33" s="747"/>
      <c r="AS33" s="747"/>
      <c r="AT33" s="747"/>
      <c r="AU33" s="747"/>
      <c r="AV33" s="747"/>
      <c r="AW33" s="747"/>
      <c r="AX33" s="747"/>
      <c r="AY33" s="747"/>
      <c r="AZ33" s="747"/>
      <c r="BA33" s="747"/>
      <c r="BB33" s="747"/>
      <c r="BC33" s="747"/>
      <c r="BD33" s="747"/>
      <c r="BE33" s="747"/>
      <c r="BF33" s="747"/>
      <c r="BG33" s="747"/>
      <c r="BH33" s="747"/>
      <c r="BI33" s="747"/>
      <c r="BJ33" s="747"/>
      <c r="BK33" s="747"/>
      <c r="BL33" s="747"/>
      <c r="BM33" s="747"/>
      <c r="BN33" s="747"/>
      <c r="BO33" s="747"/>
      <c r="BP33" s="747"/>
      <c r="BQ33" s="747"/>
    </row>
    <row r="34" spans="1:69" s="748" customFormat="1" ht="12.75" customHeight="1">
      <c r="A34" s="750"/>
      <c r="B34" s="762" t="s">
        <v>18</v>
      </c>
      <c r="C34" s="744">
        <v>0</v>
      </c>
      <c r="D34" s="744">
        <v>0</v>
      </c>
      <c r="E34" s="744">
        <v>0</v>
      </c>
      <c r="F34" s="744">
        <v>0</v>
      </c>
      <c r="G34" s="744">
        <v>0</v>
      </c>
      <c r="H34" s="744">
        <v>0</v>
      </c>
      <c r="I34" s="744">
        <v>0</v>
      </c>
      <c r="J34" s="744">
        <v>0</v>
      </c>
      <c r="K34" s="744">
        <v>0</v>
      </c>
      <c r="L34" s="744">
        <v>0</v>
      </c>
      <c r="M34" s="744">
        <v>0</v>
      </c>
      <c r="N34" s="744">
        <v>0</v>
      </c>
      <c r="O34" s="744">
        <v>0</v>
      </c>
      <c r="P34" s="744">
        <v>0</v>
      </c>
      <c r="Q34" s="744">
        <v>0</v>
      </c>
      <c r="R34" s="744">
        <v>0</v>
      </c>
      <c r="S34" s="751"/>
      <c r="T34" s="751"/>
      <c r="U34" s="751"/>
      <c r="V34" s="751"/>
      <c r="W34" s="751"/>
      <c r="X34" s="751"/>
      <c r="Y34" s="751"/>
      <c r="Z34" s="751"/>
      <c r="AA34" s="751"/>
      <c r="AB34" s="751"/>
      <c r="AC34" s="751"/>
      <c r="AD34" s="751"/>
      <c r="AE34" s="751"/>
      <c r="AF34" s="751"/>
      <c r="AG34" s="751"/>
      <c r="AH34" s="747"/>
      <c r="AI34" s="747"/>
      <c r="AJ34" s="747"/>
      <c r="AK34" s="747"/>
      <c r="AL34" s="747"/>
      <c r="AM34" s="747"/>
      <c r="AN34" s="747"/>
      <c r="AO34" s="747"/>
      <c r="AP34" s="747"/>
      <c r="AQ34" s="747"/>
      <c r="AR34" s="747"/>
      <c r="AS34" s="747"/>
      <c r="AT34" s="747"/>
      <c r="AU34" s="747"/>
      <c r="AV34" s="747"/>
      <c r="AW34" s="747"/>
      <c r="AX34" s="747"/>
      <c r="AY34" s="747"/>
      <c r="AZ34" s="747"/>
      <c r="BA34" s="747"/>
      <c r="BB34" s="747"/>
      <c r="BC34" s="747"/>
      <c r="BD34" s="747"/>
      <c r="BE34" s="747"/>
      <c r="BF34" s="747"/>
      <c r="BG34" s="747"/>
      <c r="BH34" s="747"/>
      <c r="BI34" s="747"/>
      <c r="BJ34" s="747"/>
      <c r="BK34" s="747"/>
      <c r="BL34" s="747"/>
      <c r="BM34" s="747"/>
      <c r="BN34" s="747"/>
      <c r="BO34" s="747"/>
      <c r="BP34" s="747"/>
      <c r="BQ34" s="747"/>
    </row>
    <row r="35" spans="1:69" s="748" customFormat="1" ht="12.75" customHeight="1">
      <c r="A35" s="750"/>
      <c r="B35" s="743" t="s">
        <v>19</v>
      </c>
      <c r="C35" s="770">
        <v>1200000</v>
      </c>
      <c r="D35" s="744">
        <v>0</v>
      </c>
      <c r="E35" s="744">
        <v>0</v>
      </c>
      <c r="F35" s="744">
        <v>0</v>
      </c>
      <c r="G35" s="744">
        <v>0</v>
      </c>
      <c r="H35" s="744">
        <v>0</v>
      </c>
      <c r="I35" s="744">
        <v>0</v>
      </c>
      <c r="J35" s="744">
        <v>0</v>
      </c>
      <c r="K35" s="744">
        <v>0</v>
      </c>
      <c r="L35" s="744">
        <v>0</v>
      </c>
      <c r="M35" s="744">
        <v>0</v>
      </c>
      <c r="N35" s="744">
        <v>0</v>
      </c>
      <c r="O35" s="744">
        <v>0</v>
      </c>
      <c r="P35" s="744">
        <v>0</v>
      </c>
      <c r="Q35" s="744">
        <v>0</v>
      </c>
      <c r="R35" s="744">
        <v>0</v>
      </c>
      <c r="S35" s="751"/>
      <c r="T35" s="751"/>
      <c r="U35" s="751"/>
      <c r="V35" s="751"/>
      <c r="W35" s="751"/>
      <c r="X35" s="751"/>
      <c r="Y35" s="751"/>
      <c r="Z35" s="751"/>
      <c r="AA35" s="751"/>
      <c r="AB35" s="751"/>
      <c r="AC35" s="751"/>
      <c r="AD35" s="751"/>
      <c r="AE35" s="751"/>
      <c r="AF35" s="751"/>
      <c r="AG35" s="751"/>
      <c r="AH35" s="747"/>
      <c r="AI35" s="747"/>
      <c r="AJ35" s="747"/>
      <c r="AK35" s="747"/>
      <c r="AL35" s="747"/>
      <c r="AM35" s="747"/>
      <c r="AN35" s="747"/>
      <c r="AO35" s="747"/>
      <c r="AP35" s="747"/>
      <c r="AQ35" s="747"/>
      <c r="AR35" s="747"/>
      <c r="AS35" s="747"/>
      <c r="AT35" s="747"/>
      <c r="AU35" s="747"/>
      <c r="AV35" s="747"/>
      <c r="AW35" s="747"/>
      <c r="AX35" s="747"/>
      <c r="AY35" s="747"/>
      <c r="AZ35" s="747"/>
      <c r="BA35" s="747"/>
      <c r="BB35" s="747"/>
      <c r="BC35" s="747"/>
      <c r="BD35" s="747"/>
      <c r="BE35" s="747"/>
      <c r="BF35" s="747"/>
      <c r="BG35" s="747"/>
      <c r="BH35" s="747"/>
      <c r="BI35" s="747"/>
      <c r="BJ35" s="747"/>
      <c r="BK35" s="747"/>
      <c r="BL35" s="747"/>
      <c r="BM35" s="747"/>
      <c r="BN35" s="747"/>
      <c r="BO35" s="747"/>
      <c r="BP35" s="747"/>
      <c r="BQ35" s="747"/>
    </row>
    <row r="36" spans="1:69" s="748" customFormat="1" ht="12.75" customHeight="1">
      <c r="A36" s="757"/>
      <c r="B36" s="758" t="s">
        <v>388</v>
      </c>
      <c r="C36" s="759">
        <v>1000000</v>
      </c>
      <c r="D36" s="759">
        <v>0</v>
      </c>
      <c r="E36" s="759">
        <v>0</v>
      </c>
      <c r="F36" s="759">
        <v>0</v>
      </c>
      <c r="G36" s="759">
        <v>0</v>
      </c>
      <c r="H36" s="759">
        <v>0</v>
      </c>
      <c r="I36" s="759">
        <v>0</v>
      </c>
      <c r="J36" s="759">
        <v>0</v>
      </c>
      <c r="K36" s="759">
        <v>0</v>
      </c>
      <c r="L36" s="759">
        <v>0</v>
      </c>
      <c r="M36" s="759">
        <v>0</v>
      </c>
      <c r="N36" s="759">
        <v>0</v>
      </c>
      <c r="O36" s="759">
        <v>0</v>
      </c>
      <c r="P36" s="759">
        <v>0</v>
      </c>
      <c r="Q36" s="759">
        <v>0</v>
      </c>
      <c r="R36" s="759">
        <v>0</v>
      </c>
      <c r="S36" s="751"/>
      <c r="T36" s="751"/>
      <c r="U36" s="751"/>
      <c r="V36" s="751"/>
      <c r="W36" s="751"/>
      <c r="X36" s="751"/>
      <c r="Y36" s="751"/>
      <c r="Z36" s="751"/>
      <c r="AA36" s="751"/>
      <c r="AB36" s="751"/>
      <c r="AC36" s="751"/>
      <c r="AD36" s="751"/>
      <c r="AE36" s="751"/>
      <c r="AF36" s="751"/>
      <c r="AG36" s="751"/>
      <c r="AH36" s="747"/>
      <c r="AI36" s="747"/>
      <c r="AJ36" s="747"/>
      <c r="AK36" s="747"/>
      <c r="AL36" s="747"/>
      <c r="AM36" s="747"/>
      <c r="AN36" s="747"/>
      <c r="AO36" s="747"/>
      <c r="AP36" s="747"/>
      <c r="AQ36" s="747"/>
      <c r="AR36" s="747"/>
      <c r="AS36" s="747"/>
      <c r="AT36" s="747"/>
      <c r="AU36" s="747"/>
      <c r="AV36" s="747"/>
      <c r="AW36" s="747"/>
      <c r="AX36" s="747"/>
      <c r="AY36" s="747"/>
      <c r="AZ36" s="747"/>
      <c r="BA36" s="747"/>
      <c r="BB36" s="747"/>
      <c r="BC36" s="747"/>
      <c r="BD36" s="747"/>
      <c r="BE36" s="747"/>
      <c r="BF36" s="747"/>
      <c r="BG36" s="747"/>
      <c r="BH36" s="747"/>
      <c r="BI36" s="747"/>
      <c r="BJ36" s="747"/>
      <c r="BK36" s="747"/>
      <c r="BL36" s="747"/>
      <c r="BM36" s="747"/>
      <c r="BN36" s="747"/>
      <c r="BO36" s="747"/>
      <c r="BP36" s="747"/>
      <c r="BQ36" s="747"/>
    </row>
    <row r="37" spans="1:69" s="766" customFormat="1" ht="25.5">
      <c r="A37" s="754" t="s">
        <v>55</v>
      </c>
      <c r="B37" s="755" t="s">
        <v>12</v>
      </c>
      <c r="C37" s="756">
        <f>C32+C33+C36</f>
        <v>-3000000</v>
      </c>
      <c r="D37" s="756">
        <f t="shared" ref="D37:Q37" si="38">D32+D33+D36</f>
        <v>473663.76500000944</v>
      </c>
      <c r="E37" s="756">
        <f t="shared" si="38"/>
        <v>1074774.0000000177</v>
      </c>
      <c r="F37" s="756">
        <f t="shared" si="38"/>
        <v>0</v>
      </c>
      <c r="G37" s="756">
        <f t="shared" si="38"/>
        <v>-1.9557774066925049E-8</v>
      </c>
      <c r="H37" s="756">
        <f t="shared" si="38"/>
        <v>0</v>
      </c>
      <c r="I37" s="756">
        <f t="shared" si="38"/>
        <v>0</v>
      </c>
      <c r="J37" s="756">
        <f t="shared" si="38"/>
        <v>0</v>
      </c>
      <c r="K37" s="756">
        <f t="shared" si="38"/>
        <v>0</v>
      </c>
      <c r="L37" s="756">
        <f t="shared" si="38"/>
        <v>0</v>
      </c>
      <c r="M37" s="756">
        <f t="shared" si="38"/>
        <v>0</v>
      </c>
      <c r="N37" s="756">
        <f t="shared" si="38"/>
        <v>0</v>
      </c>
      <c r="O37" s="756">
        <f t="shared" si="38"/>
        <v>0</v>
      </c>
      <c r="P37" s="756">
        <f t="shared" si="38"/>
        <v>0</v>
      </c>
      <c r="Q37" s="756">
        <f t="shared" si="38"/>
        <v>0</v>
      </c>
      <c r="R37" s="756">
        <f t="shared" ref="R37" si="39">R32+R33+R36</f>
        <v>0</v>
      </c>
      <c r="S37" s="763"/>
      <c r="T37" s="763"/>
      <c r="U37" s="763"/>
      <c r="V37" s="763"/>
      <c r="W37" s="763"/>
      <c r="X37" s="763"/>
      <c r="Y37" s="763"/>
      <c r="Z37" s="763"/>
      <c r="AA37" s="763"/>
      <c r="AB37" s="763"/>
      <c r="AC37" s="763"/>
      <c r="AD37" s="764"/>
      <c r="AE37" s="765"/>
      <c r="AF37" s="765"/>
      <c r="AG37" s="765"/>
      <c r="AH37" s="765"/>
      <c r="AI37" s="765"/>
      <c r="AJ37" s="765"/>
      <c r="AK37" s="765"/>
      <c r="AL37" s="765"/>
      <c r="AM37" s="765"/>
      <c r="AN37" s="765"/>
      <c r="AO37" s="765"/>
      <c r="AP37" s="765"/>
      <c r="AQ37" s="765"/>
      <c r="AR37" s="765"/>
      <c r="AS37" s="765"/>
      <c r="AT37" s="765"/>
      <c r="AU37" s="765"/>
      <c r="AV37" s="765"/>
      <c r="AW37" s="765"/>
      <c r="AX37" s="765"/>
      <c r="AY37" s="765"/>
      <c r="AZ37" s="765"/>
      <c r="BA37" s="765"/>
      <c r="BB37" s="765"/>
      <c r="BC37" s="765"/>
      <c r="BD37" s="765"/>
      <c r="BE37" s="765"/>
      <c r="BF37" s="765"/>
      <c r="BG37" s="765"/>
      <c r="BH37" s="765"/>
      <c r="BI37" s="765"/>
      <c r="BJ37" s="765"/>
      <c r="BK37" s="765"/>
      <c r="BL37" s="765"/>
      <c r="BM37" s="765"/>
      <c r="BN37" s="765"/>
      <c r="BO37" s="765"/>
      <c r="BP37" s="765"/>
      <c r="BQ37" s="765"/>
    </row>
    <row r="38" spans="1:69" s="53" customFormat="1">
      <c r="A38" s="767" t="s">
        <v>13</v>
      </c>
      <c r="B38" s="768" t="s">
        <v>14</v>
      </c>
      <c r="C38" s="769">
        <f>C37+C39</f>
        <v>0</v>
      </c>
      <c r="D38" s="769">
        <f>C38+D37</f>
        <v>473663.76500000944</v>
      </c>
      <c r="E38" s="769">
        <f t="shared" ref="E38:R38" si="40">D38+E37</f>
        <v>1548437.7650000271</v>
      </c>
      <c r="F38" s="769">
        <f>E38+F37</f>
        <v>1548437.7650000271</v>
      </c>
      <c r="G38" s="769">
        <f t="shared" si="40"/>
        <v>1548437.7650000076</v>
      </c>
      <c r="H38" s="769">
        <f>G38+H37</f>
        <v>1548437.7650000076</v>
      </c>
      <c r="I38" s="769">
        <f t="shared" si="40"/>
        <v>1548437.7650000076</v>
      </c>
      <c r="J38" s="769">
        <f t="shared" si="40"/>
        <v>1548437.7650000076</v>
      </c>
      <c r="K38" s="769">
        <f t="shared" si="40"/>
        <v>1548437.7650000076</v>
      </c>
      <c r="L38" s="769">
        <f t="shared" si="40"/>
        <v>1548437.7650000076</v>
      </c>
      <c r="M38" s="769">
        <f t="shared" si="40"/>
        <v>1548437.7650000076</v>
      </c>
      <c r="N38" s="769">
        <f t="shared" si="40"/>
        <v>1548437.7650000076</v>
      </c>
      <c r="O38" s="769">
        <f t="shared" si="40"/>
        <v>1548437.7650000076</v>
      </c>
      <c r="P38" s="769">
        <f t="shared" si="40"/>
        <v>1548437.7650000076</v>
      </c>
      <c r="Q38" s="769">
        <f t="shared" si="40"/>
        <v>1548437.7650000076</v>
      </c>
      <c r="R38" s="769">
        <f t="shared" si="40"/>
        <v>1548437.7650000076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69" s="53" customFormat="1" ht="25.5">
      <c r="A39" s="750" t="s">
        <v>15</v>
      </c>
      <c r="B39" s="749" t="s">
        <v>845</v>
      </c>
      <c r="C39" s="760">
        <v>3000000</v>
      </c>
      <c r="D39" s="761"/>
      <c r="E39" s="761">
        <f>E38-'3 Poziom dofinansowania'!C30</f>
        <v>-4.9999728798866272E-3</v>
      </c>
      <c r="F39" s="761"/>
      <c r="G39" s="761"/>
      <c r="H39" s="761"/>
      <c r="I39" s="761"/>
      <c r="J39" s="761"/>
      <c r="K39" s="761"/>
      <c r="L39" s="761"/>
      <c r="M39" s="761"/>
      <c r="N39" s="761"/>
      <c r="O39" s="761"/>
      <c r="P39" s="761"/>
      <c r="Q39" s="761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</sheetData>
  <customSheetViews>
    <customSheetView guid="{7B1D7D8E-D21F-4F41-9124-97AF4D7AC4F1}" scale="70" showPageBreaks="1" printArea="1" view="pageBreakPreview">
      <pageMargins left="0.37" right="0.2" top="0.74" bottom="0.62992125984251968" header="0.37" footer="0.39370078740157483"/>
      <pageSetup paperSize="9" scale="44" pageOrder="overThenDown" orientation="landscape" horizontalDpi="300" verticalDpi="300" r:id="rId1"/>
      <headerFooter alignWithMargins="0">
        <oddHeader>&amp;L&amp;"Arial,Pogrubiony"&amp;16Trwałość finansowa JST</oddHeader>
        <oddFooter>&amp;CStrona &amp;P z &amp;N&amp;R&amp;A</oddFooter>
      </headerFooter>
    </customSheetView>
    <customSheetView guid="{E0009F4F-48B6-4F1C-908A-7AA9220F9FEE}" scale="86" showPageBreaks="1" printArea="1" topLeftCell="A13">
      <selection activeCell="C5" sqref="C5"/>
      <pageMargins left="0.37" right="0.2" top="0.74" bottom="0.62992125984251968" header="0.37" footer="0.39370078740157483"/>
      <pageSetup paperSize="9" scale="44" pageOrder="overThenDown" orientation="landscape" horizontalDpi="300" verticalDpi="300" r:id="rId2"/>
      <headerFooter alignWithMargins="0">
        <oddHeader>&amp;L&amp;"Arial,Pogrubiony"&amp;16Trwałość finansowa JST</oddHeader>
        <oddFooter>&amp;CStrona &amp;P z &amp;N&amp;R&amp;A</oddFooter>
      </headerFooter>
    </customSheetView>
    <customSheetView guid="{6D8ACA1D-6FAD-497E-8DEE-A33C8B954C59}" topLeftCell="A16">
      <selection activeCell="D39" sqref="D39"/>
      <pageMargins left="0.37" right="0.2" top="0.74" bottom="0.62992125984251968" header="0.37" footer="0.39370078740157483"/>
      <pageSetup paperSize="9" scale="44" pageOrder="overThenDown" orientation="landscape" horizontalDpi="300" verticalDpi="300" r:id="rId3"/>
      <headerFooter alignWithMargins="0">
        <oddHeader>&amp;L&amp;"Arial,Pogrubiony"&amp;16Trwałość finansowa JST</oddHeader>
        <oddFooter>&amp;CStrona &amp;P z &amp;N&amp;R&amp;A</oddFooter>
      </headerFooter>
    </customSheetView>
    <customSheetView guid="{F7D79B8D-92A2-4094-827A-AE8F90DE993F}" scale="86" printArea="1" topLeftCell="A13">
      <selection activeCell="L3" sqref="L3"/>
      <pageMargins left="0.37" right="0.2" top="0.74" bottom="0.62992125984251968" header="0.37" footer="0.39370078740157483"/>
      <pageSetup paperSize="9" scale="73" pageOrder="overThenDown" orientation="landscape" horizontalDpi="300" verticalDpi="300" r:id="rId4"/>
      <headerFooter alignWithMargins="0">
        <oddHeader>&amp;L&amp;"Arial,Pogrubiony"&amp;16Trwałość finansowa JST</oddHeader>
        <oddFooter>&amp;CStrona &amp;P z &amp;N&amp;R&amp;A</oddFooter>
      </headerFooter>
    </customSheetView>
    <customSheetView guid="{19015944-8DC3-4198-B28B-DDAFEE7C00D9}" scale="86" showPageBreaks="1" printArea="1" topLeftCell="L13">
      <selection activeCell="C13" sqref="C1:R1048576"/>
      <pageMargins left="0.35433070866141736" right="0.19685039370078741" top="0.74803149606299213" bottom="0.62992125984251968" header="0.35433070866141736" footer="0.39370078740157483"/>
      <pageSetup paperSize="9" scale="73" pageOrder="overThenDown" orientation="landscape" verticalDpi="300" r:id="rId5"/>
      <headerFooter alignWithMargins="0">
        <oddHeader>&amp;L&amp;"Arial,Pogrubiony"&amp;16Trwałość finansowa JST</oddHeader>
        <oddFooter>&amp;CStrona &amp;P z &amp;N&amp;R&amp;A</oddFooter>
      </headerFooter>
    </customSheetView>
    <customSheetView guid="{9EC9AAF8-31E5-417A-A928-3DBD93AA7952}" scale="86" showPageBreaks="1" printArea="1" topLeftCell="A10">
      <selection activeCell="C39" sqref="C39"/>
      <pageMargins left="0.37" right="0.2" top="0.74" bottom="0.62992125984251968" header="0.37" footer="0.39370078740157483"/>
      <pageSetup paperSize="9" scale="73" pageOrder="overThenDown" orientation="landscape" horizontalDpi="300" verticalDpi="300" r:id="rId6"/>
      <headerFooter alignWithMargins="0">
        <oddHeader>&amp;L&amp;"Arial,Pogrubiony"&amp;16Trwałość finansowa JST</oddHeader>
        <oddFooter>&amp;CStrona &amp;P z &amp;N&amp;R&amp;A</oddFooter>
      </headerFooter>
    </customSheetView>
    <customSheetView guid="{6F4C57C8-5562-4709-9327-9573B39EDAF4}" scale="86" showPageBreaks="1" printArea="1" topLeftCell="A4">
      <selection activeCell="G31" sqref="G31"/>
      <pageMargins left="0.37" right="0.2" top="0.74" bottom="0.62992125984251968" header="0.37" footer="0.39370078740157483"/>
      <pageSetup paperSize="9" scale="44" pageOrder="overThenDown" orientation="landscape" horizontalDpi="300" verticalDpi="300" r:id="rId7"/>
      <headerFooter alignWithMargins="0">
        <oddHeader>&amp;L&amp;"Arial,Pogrubiony"&amp;16Trwałość finansowa JST</oddHeader>
        <oddFooter>&amp;CStrona &amp;P z &amp;N&amp;R&amp;A</oddFooter>
      </headerFooter>
    </customSheetView>
    <customSheetView guid="{11719C98-23F7-41BD-A4E2-6BEADD115585}" scale="70" showPageBreaks="1" printArea="1" view="pageBreakPreview">
      <pageMargins left="0.37" right="0.2" top="0.74" bottom="0.62992125984251968" header="0.37" footer="0.39370078740157483"/>
      <pageSetup paperSize="9" scale="44" pageOrder="overThenDown" orientation="landscape" horizontalDpi="300" verticalDpi="300" r:id="rId8"/>
      <headerFooter alignWithMargins="0">
        <oddHeader>&amp;L&amp;"Arial,Pogrubiony"&amp;16Trwałość finansowa JST</oddHeader>
        <oddFooter>&amp;CStrona &amp;P z &amp;N&amp;R&amp;A</oddFooter>
      </headerFooter>
    </customSheetView>
  </customSheetViews>
  <mergeCells count="1">
    <mergeCell ref="C1:K1"/>
  </mergeCells>
  <phoneticPr fontId="0" type="noConversion"/>
  <pageMargins left="0.37" right="0.2" top="0.74" bottom="0.62992125984251968" header="0.37" footer="0.39370078740157483"/>
  <pageSetup paperSize="9" scale="44" pageOrder="overThenDown" orientation="landscape" horizontalDpi="300" verticalDpi="300" r:id="rId9"/>
  <headerFooter alignWithMargins="0">
    <oddHeader>&amp;L&amp;"Arial,Pogrubiony"&amp;16Trwałość finansowa JST</oddHeader>
    <oddFooter>&amp;CStrona &amp;P z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1"/>
  <sheetViews>
    <sheetView view="pageBreakPreview" zoomScale="60" zoomScaleNormal="80" workbookViewId="0">
      <selection activeCell="A2" sqref="A2"/>
    </sheetView>
  </sheetViews>
  <sheetFormatPr defaultRowHeight="12.75"/>
  <cols>
    <col min="1" max="1" width="4.28515625" style="267" customWidth="1"/>
    <col min="2" max="2" width="43.85546875" style="8" customWidth="1"/>
    <col min="3" max="20" width="15.7109375" style="29" customWidth="1"/>
    <col min="21" max="60" width="9.140625" style="266"/>
    <col min="61" max="16384" width="9.140625" style="267"/>
  </cols>
  <sheetData>
    <row r="1" spans="1:60" s="265" customFormat="1">
      <c r="A1" s="24" t="s">
        <v>445</v>
      </c>
      <c r="B1" s="24"/>
      <c r="C1" s="27"/>
      <c r="D1" s="27"/>
      <c r="E1" s="263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</row>
    <row r="2" spans="1:60">
      <c r="A2" s="8"/>
    </row>
    <row r="3" spans="1:60" s="268" customFormat="1">
      <c r="A3" s="26" t="s">
        <v>27</v>
      </c>
      <c r="B3" s="49" t="s">
        <v>28</v>
      </c>
      <c r="C3" s="30" t="s">
        <v>29</v>
      </c>
      <c r="D3" s="30" t="s">
        <v>29</v>
      </c>
      <c r="E3" s="30" t="s">
        <v>29</v>
      </c>
      <c r="F3" s="30" t="s">
        <v>29</v>
      </c>
      <c r="G3" s="30" t="s">
        <v>29</v>
      </c>
      <c r="H3" s="30" t="s">
        <v>29</v>
      </c>
      <c r="I3" s="30" t="s">
        <v>29</v>
      </c>
      <c r="J3" s="30" t="s">
        <v>29</v>
      </c>
      <c r="K3" s="30" t="s">
        <v>29</v>
      </c>
      <c r="L3" s="30" t="s">
        <v>29</v>
      </c>
      <c r="M3" s="30" t="s">
        <v>29</v>
      </c>
      <c r="N3" s="30" t="s">
        <v>29</v>
      </c>
      <c r="O3" s="30" t="s">
        <v>29</v>
      </c>
      <c r="P3" s="30" t="s">
        <v>29</v>
      </c>
      <c r="Q3" s="30" t="s">
        <v>29</v>
      </c>
      <c r="R3" s="30" t="s">
        <v>29</v>
      </c>
      <c r="S3" s="30" t="s">
        <v>29</v>
      </c>
      <c r="T3" s="30" t="s">
        <v>29</v>
      </c>
    </row>
    <row r="4" spans="1:60">
      <c r="A4" s="4" t="s">
        <v>54</v>
      </c>
      <c r="B4" s="269" t="s">
        <v>207</v>
      </c>
      <c r="C4" s="36">
        <f>SUM(C5:C8)</f>
        <v>0</v>
      </c>
      <c r="D4" s="36">
        <f t="shared" ref="D4:T4" si="0">SUM(D5:D8)</f>
        <v>0</v>
      </c>
      <c r="E4" s="36">
        <f t="shared" si="0"/>
        <v>0</v>
      </c>
      <c r="F4" s="36">
        <f t="shared" si="0"/>
        <v>0</v>
      </c>
      <c r="G4" s="36">
        <f t="shared" si="0"/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6">
        <f t="shared" si="0"/>
        <v>0</v>
      </c>
      <c r="N4" s="36">
        <f t="shared" si="0"/>
        <v>0</v>
      </c>
      <c r="O4" s="36">
        <f t="shared" si="0"/>
        <v>0</v>
      </c>
      <c r="P4" s="36">
        <f t="shared" si="0"/>
        <v>0</v>
      </c>
      <c r="Q4" s="36">
        <f t="shared" si="0"/>
        <v>0</v>
      </c>
      <c r="R4" s="36">
        <f t="shared" si="0"/>
        <v>0</v>
      </c>
      <c r="S4" s="36">
        <f t="shared" si="0"/>
        <v>0</v>
      </c>
      <c r="T4" s="36">
        <f t="shared" si="0"/>
        <v>0</v>
      </c>
    </row>
    <row r="5" spans="1:60">
      <c r="A5" s="270" t="s">
        <v>55</v>
      </c>
      <c r="B5" s="165" t="s">
        <v>208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60">
      <c r="A6" s="270" t="s">
        <v>131</v>
      </c>
      <c r="B6" s="165" t="s">
        <v>209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60" ht="25.5">
      <c r="A7" s="270" t="s">
        <v>142</v>
      </c>
      <c r="B7" s="165" t="s">
        <v>210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60">
      <c r="A8" s="270" t="s">
        <v>143</v>
      </c>
      <c r="B8" s="165" t="s">
        <v>211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60">
      <c r="A9" s="9" t="s">
        <v>56</v>
      </c>
      <c r="B9" s="271" t="s">
        <v>212</v>
      </c>
      <c r="C9" s="36">
        <f>SUM(C10:C17)</f>
        <v>0</v>
      </c>
      <c r="D9" s="36">
        <f t="shared" ref="D9:T9" si="1">SUM(D10:D17)</f>
        <v>0</v>
      </c>
      <c r="E9" s="36">
        <f t="shared" si="1"/>
        <v>0</v>
      </c>
      <c r="F9" s="36">
        <f t="shared" si="1"/>
        <v>0</v>
      </c>
      <c r="G9" s="36">
        <f t="shared" si="1"/>
        <v>0</v>
      </c>
      <c r="H9" s="36">
        <f t="shared" si="1"/>
        <v>0</v>
      </c>
      <c r="I9" s="36">
        <f t="shared" si="1"/>
        <v>0</v>
      </c>
      <c r="J9" s="36">
        <f t="shared" si="1"/>
        <v>0</v>
      </c>
      <c r="K9" s="36">
        <f t="shared" si="1"/>
        <v>0</v>
      </c>
      <c r="L9" s="36">
        <f t="shared" si="1"/>
        <v>0</v>
      </c>
      <c r="M9" s="36">
        <f t="shared" si="1"/>
        <v>0</v>
      </c>
      <c r="N9" s="36">
        <f t="shared" si="1"/>
        <v>0</v>
      </c>
      <c r="O9" s="36">
        <f t="shared" si="1"/>
        <v>0</v>
      </c>
      <c r="P9" s="36">
        <f t="shared" si="1"/>
        <v>0</v>
      </c>
      <c r="Q9" s="36">
        <f t="shared" si="1"/>
        <v>0</v>
      </c>
      <c r="R9" s="36">
        <f t="shared" si="1"/>
        <v>0</v>
      </c>
      <c r="S9" s="36">
        <f t="shared" si="1"/>
        <v>0</v>
      </c>
      <c r="T9" s="36">
        <f t="shared" si="1"/>
        <v>0</v>
      </c>
    </row>
    <row r="10" spans="1:60">
      <c r="A10" s="272" t="s">
        <v>55</v>
      </c>
      <c r="B10" s="273" t="s">
        <v>213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60">
      <c r="A11" s="272" t="s">
        <v>131</v>
      </c>
      <c r="B11" s="273" t="s">
        <v>214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60">
      <c r="A12" s="272" t="s">
        <v>142</v>
      </c>
      <c r="B12" s="273" t="s">
        <v>215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60">
      <c r="A13" s="272" t="s">
        <v>143</v>
      </c>
      <c r="B13" s="273" t="s">
        <v>216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60">
      <c r="A14" s="272" t="s">
        <v>144</v>
      </c>
      <c r="B14" s="273" t="s">
        <v>217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60">
      <c r="A15" s="272" t="s">
        <v>218</v>
      </c>
      <c r="B15" s="273" t="s">
        <v>219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60">
      <c r="A16" s="272" t="s">
        <v>220</v>
      </c>
      <c r="B16" s="273" t="s">
        <v>221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>
      <c r="A17" s="270" t="s">
        <v>222</v>
      </c>
      <c r="B17" s="165" t="s">
        <v>223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>
      <c r="A18" s="3" t="s">
        <v>57</v>
      </c>
      <c r="B18" s="10" t="s">
        <v>224</v>
      </c>
      <c r="C18" s="35">
        <f>C4-C9</f>
        <v>0</v>
      </c>
      <c r="D18" s="35">
        <f t="shared" ref="D18:T18" si="2">D4-D9</f>
        <v>0</v>
      </c>
      <c r="E18" s="35">
        <f t="shared" si="2"/>
        <v>0</v>
      </c>
      <c r="F18" s="35">
        <f t="shared" si="2"/>
        <v>0</v>
      </c>
      <c r="G18" s="35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  <c r="O18" s="35">
        <f t="shared" si="2"/>
        <v>0</v>
      </c>
      <c r="P18" s="35">
        <f t="shared" si="2"/>
        <v>0</v>
      </c>
      <c r="Q18" s="35">
        <f t="shared" si="2"/>
        <v>0</v>
      </c>
      <c r="R18" s="35">
        <f t="shared" si="2"/>
        <v>0</v>
      </c>
      <c r="S18" s="35">
        <f t="shared" si="2"/>
        <v>0</v>
      </c>
      <c r="T18" s="35">
        <f t="shared" si="2"/>
        <v>0</v>
      </c>
    </row>
    <row r="19" spans="1:20">
      <c r="A19" s="4" t="s">
        <v>58</v>
      </c>
      <c r="B19" s="269" t="s">
        <v>225</v>
      </c>
      <c r="C19" s="36">
        <f>SUM(C20:C21)</f>
        <v>0</v>
      </c>
      <c r="D19" s="36">
        <f t="shared" ref="D19:T19" si="3">SUM(D20:D21)</f>
        <v>0</v>
      </c>
      <c r="E19" s="36">
        <f t="shared" si="3"/>
        <v>0</v>
      </c>
      <c r="F19" s="36">
        <f t="shared" si="3"/>
        <v>0</v>
      </c>
      <c r="G19" s="36">
        <f t="shared" si="3"/>
        <v>0</v>
      </c>
      <c r="H19" s="36">
        <f t="shared" si="3"/>
        <v>0</v>
      </c>
      <c r="I19" s="36">
        <f t="shared" si="3"/>
        <v>0</v>
      </c>
      <c r="J19" s="36">
        <f t="shared" si="3"/>
        <v>0</v>
      </c>
      <c r="K19" s="36">
        <f t="shared" si="3"/>
        <v>0</v>
      </c>
      <c r="L19" s="36">
        <f t="shared" si="3"/>
        <v>0</v>
      </c>
      <c r="M19" s="36">
        <f t="shared" si="3"/>
        <v>0</v>
      </c>
      <c r="N19" s="36">
        <f t="shared" si="3"/>
        <v>0</v>
      </c>
      <c r="O19" s="36">
        <f t="shared" si="3"/>
        <v>0</v>
      </c>
      <c r="P19" s="36">
        <f t="shared" si="3"/>
        <v>0</v>
      </c>
      <c r="Q19" s="36">
        <f t="shared" si="3"/>
        <v>0</v>
      </c>
      <c r="R19" s="36">
        <f t="shared" si="3"/>
        <v>0</v>
      </c>
      <c r="S19" s="36">
        <f t="shared" si="3"/>
        <v>0</v>
      </c>
      <c r="T19" s="36">
        <f t="shared" si="3"/>
        <v>0</v>
      </c>
    </row>
    <row r="20" spans="1:20">
      <c r="A20" s="272" t="s">
        <v>55</v>
      </c>
      <c r="B20" s="5" t="s">
        <v>226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>
      <c r="A21" s="272" t="s">
        <v>131</v>
      </c>
      <c r="B21" s="5" t="s">
        <v>227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>
      <c r="A22" s="4" t="s">
        <v>59</v>
      </c>
      <c r="B22" s="269" t="s">
        <v>228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>
      <c r="A23" s="3" t="s">
        <v>60</v>
      </c>
      <c r="B23" s="10" t="s">
        <v>229</v>
      </c>
      <c r="C23" s="35">
        <f>C18+C19-C22</f>
        <v>0</v>
      </c>
      <c r="D23" s="35">
        <f t="shared" ref="D23:T23" si="4">D18+D19-D22</f>
        <v>0</v>
      </c>
      <c r="E23" s="35">
        <f t="shared" si="4"/>
        <v>0</v>
      </c>
      <c r="F23" s="35">
        <f t="shared" si="4"/>
        <v>0</v>
      </c>
      <c r="G23" s="35">
        <f t="shared" si="4"/>
        <v>0</v>
      </c>
      <c r="H23" s="35">
        <f t="shared" si="4"/>
        <v>0</v>
      </c>
      <c r="I23" s="35">
        <f t="shared" si="4"/>
        <v>0</v>
      </c>
      <c r="J23" s="35">
        <f t="shared" si="4"/>
        <v>0</v>
      </c>
      <c r="K23" s="35">
        <f t="shared" si="4"/>
        <v>0</v>
      </c>
      <c r="L23" s="35">
        <f t="shared" si="4"/>
        <v>0</v>
      </c>
      <c r="M23" s="35">
        <f t="shared" si="4"/>
        <v>0</v>
      </c>
      <c r="N23" s="35">
        <f t="shared" si="4"/>
        <v>0</v>
      </c>
      <c r="O23" s="35">
        <f t="shared" si="4"/>
        <v>0</v>
      </c>
      <c r="P23" s="35">
        <f t="shared" si="4"/>
        <v>0</v>
      </c>
      <c r="Q23" s="35">
        <f t="shared" si="4"/>
        <v>0</v>
      </c>
      <c r="R23" s="35">
        <f t="shared" si="4"/>
        <v>0</v>
      </c>
      <c r="S23" s="35">
        <f t="shared" si="4"/>
        <v>0</v>
      </c>
      <c r="T23" s="35">
        <f t="shared" si="4"/>
        <v>0</v>
      </c>
    </row>
    <row r="24" spans="1:20">
      <c r="A24" s="4" t="s">
        <v>61</v>
      </c>
      <c r="B24" s="269" t="s">
        <v>230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>
      <c r="A25" s="4" t="s">
        <v>62</v>
      </c>
      <c r="B25" s="269" t="s">
        <v>231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ht="13.5" customHeight="1">
      <c r="A26" s="3" t="s">
        <v>55</v>
      </c>
      <c r="B26" s="10" t="s">
        <v>232</v>
      </c>
      <c r="C26" s="35">
        <f>C23+C24-C25</f>
        <v>0</v>
      </c>
      <c r="D26" s="35">
        <f t="shared" ref="D26:T26" si="5">D23+D24-D25</f>
        <v>0</v>
      </c>
      <c r="E26" s="35">
        <f t="shared" si="5"/>
        <v>0</v>
      </c>
      <c r="F26" s="35">
        <f t="shared" si="5"/>
        <v>0</v>
      </c>
      <c r="G26" s="35">
        <f t="shared" si="5"/>
        <v>0</v>
      </c>
      <c r="H26" s="35">
        <f t="shared" si="5"/>
        <v>0</v>
      </c>
      <c r="I26" s="35">
        <f t="shared" si="5"/>
        <v>0</v>
      </c>
      <c r="J26" s="35">
        <f t="shared" si="5"/>
        <v>0</v>
      </c>
      <c r="K26" s="35">
        <f t="shared" si="5"/>
        <v>0</v>
      </c>
      <c r="L26" s="35">
        <f t="shared" si="5"/>
        <v>0</v>
      </c>
      <c r="M26" s="35">
        <f t="shared" si="5"/>
        <v>0</v>
      </c>
      <c r="N26" s="35">
        <f t="shared" si="5"/>
        <v>0</v>
      </c>
      <c r="O26" s="35">
        <f t="shared" si="5"/>
        <v>0</v>
      </c>
      <c r="P26" s="35">
        <f t="shared" si="5"/>
        <v>0</v>
      </c>
      <c r="Q26" s="35">
        <f t="shared" si="5"/>
        <v>0</v>
      </c>
      <c r="R26" s="35">
        <f t="shared" si="5"/>
        <v>0</v>
      </c>
      <c r="S26" s="35">
        <f t="shared" si="5"/>
        <v>0</v>
      </c>
      <c r="T26" s="35">
        <f t="shared" si="5"/>
        <v>0</v>
      </c>
    </row>
    <row r="27" spans="1:20">
      <c r="A27" s="270" t="s">
        <v>55</v>
      </c>
      <c r="B27" s="165" t="s">
        <v>233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>
      <c r="A28" s="270" t="s">
        <v>131</v>
      </c>
      <c r="B28" s="165" t="s">
        <v>234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>
      <c r="A29" s="3" t="s">
        <v>235</v>
      </c>
      <c r="B29" s="10" t="s">
        <v>236</v>
      </c>
      <c r="C29" s="35">
        <f t="shared" ref="C29:T29" si="6">C26+C27-C28</f>
        <v>0</v>
      </c>
      <c r="D29" s="35">
        <f t="shared" si="6"/>
        <v>0</v>
      </c>
      <c r="E29" s="35">
        <f t="shared" si="6"/>
        <v>0</v>
      </c>
      <c r="F29" s="35">
        <f t="shared" si="6"/>
        <v>0</v>
      </c>
      <c r="G29" s="35">
        <f t="shared" si="6"/>
        <v>0</v>
      </c>
      <c r="H29" s="35">
        <f t="shared" si="6"/>
        <v>0</v>
      </c>
      <c r="I29" s="35">
        <f t="shared" si="6"/>
        <v>0</v>
      </c>
      <c r="J29" s="35">
        <f t="shared" si="6"/>
        <v>0</v>
      </c>
      <c r="K29" s="35">
        <f t="shared" si="6"/>
        <v>0</v>
      </c>
      <c r="L29" s="35">
        <f t="shared" si="6"/>
        <v>0</v>
      </c>
      <c r="M29" s="35">
        <f t="shared" si="6"/>
        <v>0</v>
      </c>
      <c r="N29" s="35">
        <f t="shared" si="6"/>
        <v>0</v>
      </c>
      <c r="O29" s="35">
        <f t="shared" si="6"/>
        <v>0</v>
      </c>
      <c r="P29" s="35">
        <f t="shared" si="6"/>
        <v>0</v>
      </c>
      <c r="Q29" s="35">
        <f t="shared" si="6"/>
        <v>0</v>
      </c>
      <c r="R29" s="35">
        <f t="shared" si="6"/>
        <v>0</v>
      </c>
      <c r="S29" s="35">
        <f t="shared" si="6"/>
        <v>0</v>
      </c>
      <c r="T29" s="35">
        <f t="shared" si="6"/>
        <v>0</v>
      </c>
    </row>
    <row r="30" spans="1:20">
      <c r="A30" s="274" t="s">
        <v>237</v>
      </c>
      <c r="B30" s="269" t="s">
        <v>238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>
      <c r="A31" s="274" t="s">
        <v>239</v>
      </c>
      <c r="B31" s="269" t="s">
        <v>240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>
      <c r="A32" s="2" t="s">
        <v>241</v>
      </c>
      <c r="B32" s="275" t="s">
        <v>242</v>
      </c>
      <c r="C32" s="34">
        <f t="shared" ref="C32:T32" si="7">C29-C30-C31</f>
        <v>0</v>
      </c>
      <c r="D32" s="34">
        <f t="shared" si="7"/>
        <v>0</v>
      </c>
      <c r="E32" s="34">
        <f t="shared" si="7"/>
        <v>0</v>
      </c>
      <c r="F32" s="34">
        <f t="shared" si="7"/>
        <v>0</v>
      </c>
      <c r="G32" s="34">
        <f t="shared" si="7"/>
        <v>0</v>
      </c>
      <c r="H32" s="34">
        <f t="shared" si="7"/>
        <v>0</v>
      </c>
      <c r="I32" s="34">
        <f t="shared" si="7"/>
        <v>0</v>
      </c>
      <c r="J32" s="34">
        <f t="shared" si="7"/>
        <v>0</v>
      </c>
      <c r="K32" s="34">
        <f t="shared" si="7"/>
        <v>0</v>
      </c>
      <c r="L32" s="34">
        <f t="shared" si="7"/>
        <v>0</v>
      </c>
      <c r="M32" s="34">
        <f t="shared" si="7"/>
        <v>0</v>
      </c>
      <c r="N32" s="34">
        <f t="shared" si="7"/>
        <v>0</v>
      </c>
      <c r="O32" s="34">
        <f t="shared" si="7"/>
        <v>0</v>
      </c>
      <c r="P32" s="34">
        <f t="shared" si="7"/>
        <v>0</v>
      </c>
      <c r="Q32" s="34">
        <f t="shared" si="7"/>
        <v>0</v>
      </c>
      <c r="R32" s="34">
        <f t="shared" si="7"/>
        <v>0</v>
      </c>
      <c r="S32" s="34">
        <f t="shared" si="7"/>
        <v>0</v>
      </c>
      <c r="T32" s="34">
        <f t="shared" si="7"/>
        <v>0</v>
      </c>
    </row>
    <row r="33" spans="1:60">
      <c r="A33" s="276"/>
      <c r="B33" s="277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</row>
    <row r="34" spans="1:60" s="265" customFormat="1">
      <c r="A34" s="24" t="s">
        <v>368</v>
      </c>
      <c r="B34" s="24"/>
      <c r="C34" s="27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</row>
    <row r="36" spans="1:60" s="268" customFormat="1">
      <c r="A36" s="26" t="s">
        <v>27</v>
      </c>
      <c r="B36" s="49" t="s">
        <v>28</v>
      </c>
      <c r="C36" s="30" t="s">
        <v>29</v>
      </c>
      <c r="D36" s="30" t="s">
        <v>29</v>
      </c>
      <c r="E36" s="30" t="s">
        <v>29</v>
      </c>
      <c r="F36" s="30" t="s">
        <v>29</v>
      </c>
      <c r="G36" s="30" t="s">
        <v>29</v>
      </c>
      <c r="H36" s="30" t="s">
        <v>29</v>
      </c>
      <c r="I36" s="30" t="s">
        <v>29</v>
      </c>
      <c r="J36" s="30" t="s">
        <v>29</v>
      </c>
      <c r="K36" s="30" t="s">
        <v>29</v>
      </c>
      <c r="L36" s="30" t="s">
        <v>29</v>
      </c>
      <c r="M36" s="30" t="s">
        <v>29</v>
      </c>
      <c r="N36" s="30" t="s">
        <v>29</v>
      </c>
      <c r="O36" s="30" t="s">
        <v>29</v>
      </c>
      <c r="P36" s="30" t="s">
        <v>29</v>
      </c>
      <c r="Q36" s="30" t="s">
        <v>29</v>
      </c>
      <c r="R36" s="30" t="s">
        <v>29</v>
      </c>
      <c r="S36" s="30" t="s">
        <v>29</v>
      </c>
      <c r="T36" s="30" t="s">
        <v>29</v>
      </c>
    </row>
    <row r="37" spans="1:60">
      <c r="A37" s="4" t="s">
        <v>54</v>
      </c>
      <c r="B37" s="269" t="s">
        <v>207</v>
      </c>
      <c r="C37" s="36">
        <f>SUM(C38:C41)</f>
        <v>0</v>
      </c>
      <c r="D37" s="36">
        <f t="shared" ref="D37:T37" si="8">SUM(D38:D41)</f>
        <v>0</v>
      </c>
      <c r="E37" s="36">
        <f t="shared" si="8"/>
        <v>0</v>
      </c>
      <c r="F37" s="36">
        <f t="shared" si="8"/>
        <v>0</v>
      </c>
      <c r="G37" s="36">
        <f t="shared" si="8"/>
        <v>0</v>
      </c>
      <c r="H37" s="36">
        <f t="shared" si="8"/>
        <v>0</v>
      </c>
      <c r="I37" s="36">
        <f t="shared" si="8"/>
        <v>0</v>
      </c>
      <c r="J37" s="36">
        <f t="shared" si="8"/>
        <v>0</v>
      </c>
      <c r="K37" s="36">
        <f t="shared" si="8"/>
        <v>0</v>
      </c>
      <c r="L37" s="36">
        <f t="shared" si="8"/>
        <v>0</v>
      </c>
      <c r="M37" s="36">
        <f t="shared" si="8"/>
        <v>0</v>
      </c>
      <c r="N37" s="36">
        <f t="shared" si="8"/>
        <v>0</v>
      </c>
      <c r="O37" s="36">
        <f t="shared" si="8"/>
        <v>0</v>
      </c>
      <c r="P37" s="36">
        <f t="shared" si="8"/>
        <v>0</v>
      </c>
      <c r="Q37" s="36">
        <f t="shared" si="8"/>
        <v>0</v>
      </c>
      <c r="R37" s="36">
        <f t="shared" si="8"/>
        <v>0</v>
      </c>
      <c r="S37" s="36">
        <f t="shared" si="8"/>
        <v>0</v>
      </c>
      <c r="T37" s="36">
        <f t="shared" si="8"/>
        <v>0</v>
      </c>
    </row>
    <row r="38" spans="1:60">
      <c r="A38" s="270" t="s">
        <v>55</v>
      </c>
      <c r="B38" s="165" t="s">
        <v>208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60">
      <c r="A39" s="270" t="s">
        <v>131</v>
      </c>
      <c r="B39" s="165" t="s">
        <v>209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60" ht="25.5">
      <c r="A40" s="270" t="s">
        <v>142</v>
      </c>
      <c r="B40" s="165" t="s">
        <v>210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60">
      <c r="A41" s="270" t="s">
        <v>143</v>
      </c>
      <c r="B41" s="165" t="s">
        <v>211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60">
      <c r="A42" s="9" t="s">
        <v>56</v>
      </c>
      <c r="B42" s="271" t="s">
        <v>212</v>
      </c>
      <c r="C42" s="36">
        <f>SUM(C43:C50)</f>
        <v>0</v>
      </c>
      <c r="D42" s="36">
        <f t="shared" ref="D42:T42" si="9">SUM(D43:D50)</f>
        <v>0</v>
      </c>
      <c r="E42" s="36">
        <f t="shared" si="9"/>
        <v>0</v>
      </c>
      <c r="F42" s="36">
        <f t="shared" si="9"/>
        <v>0</v>
      </c>
      <c r="G42" s="36">
        <f t="shared" si="9"/>
        <v>0</v>
      </c>
      <c r="H42" s="36">
        <f t="shared" si="9"/>
        <v>0</v>
      </c>
      <c r="I42" s="36">
        <f t="shared" si="9"/>
        <v>0</v>
      </c>
      <c r="J42" s="36">
        <f t="shared" si="9"/>
        <v>0</v>
      </c>
      <c r="K42" s="36">
        <f t="shared" si="9"/>
        <v>0</v>
      </c>
      <c r="L42" s="36">
        <f t="shared" si="9"/>
        <v>0</v>
      </c>
      <c r="M42" s="36">
        <f t="shared" si="9"/>
        <v>0</v>
      </c>
      <c r="N42" s="36">
        <f t="shared" si="9"/>
        <v>0</v>
      </c>
      <c r="O42" s="36">
        <f t="shared" si="9"/>
        <v>0</v>
      </c>
      <c r="P42" s="36">
        <f t="shared" si="9"/>
        <v>0</v>
      </c>
      <c r="Q42" s="36">
        <f t="shared" si="9"/>
        <v>0</v>
      </c>
      <c r="R42" s="36">
        <f t="shared" si="9"/>
        <v>0</v>
      </c>
      <c r="S42" s="36">
        <f t="shared" si="9"/>
        <v>0</v>
      </c>
      <c r="T42" s="36">
        <f t="shared" si="9"/>
        <v>0</v>
      </c>
    </row>
    <row r="43" spans="1:60">
      <c r="A43" s="272" t="s">
        <v>55</v>
      </c>
      <c r="B43" s="273" t="s">
        <v>213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60">
      <c r="A44" s="272" t="s">
        <v>131</v>
      </c>
      <c r="B44" s="273" t="s">
        <v>214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60">
      <c r="A45" s="272" t="s">
        <v>142</v>
      </c>
      <c r="B45" s="273" t="s">
        <v>215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60">
      <c r="A46" s="272" t="s">
        <v>143</v>
      </c>
      <c r="B46" s="273" t="s">
        <v>216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60">
      <c r="A47" s="272" t="s">
        <v>144</v>
      </c>
      <c r="B47" s="273" t="s">
        <v>217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60">
      <c r="A48" s="272" t="s">
        <v>218</v>
      </c>
      <c r="B48" s="273" t="s">
        <v>219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60">
      <c r="A49" s="272" t="s">
        <v>220</v>
      </c>
      <c r="B49" s="273" t="s">
        <v>221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60">
      <c r="A50" s="270" t="s">
        <v>222</v>
      </c>
      <c r="B50" s="165" t="s">
        <v>223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60">
      <c r="A51" s="3" t="s">
        <v>57</v>
      </c>
      <c r="B51" s="10" t="s">
        <v>224</v>
      </c>
      <c r="C51" s="35">
        <f>C37-C42</f>
        <v>0</v>
      </c>
      <c r="D51" s="35">
        <f t="shared" ref="D51:T51" si="10">D37-D42</f>
        <v>0</v>
      </c>
      <c r="E51" s="35">
        <f t="shared" si="10"/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10"/>
        <v>0</v>
      </c>
      <c r="N51" s="35">
        <f t="shared" si="10"/>
        <v>0</v>
      </c>
      <c r="O51" s="35">
        <f t="shared" si="10"/>
        <v>0</v>
      </c>
      <c r="P51" s="35">
        <f t="shared" si="10"/>
        <v>0</v>
      </c>
      <c r="Q51" s="35">
        <f t="shared" si="10"/>
        <v>0</v>
      </c>
      <c r="R51" s="35">
        <f t="shared" si="10"/>
        <v>0</v>
      </c>
      <c r="S51" s="35">
        <f t="shared" si="10"/>
        <v>0</v>
      </c>
      <c r="T51" s="35">
        <f t="shared" si="10"/>
        <v>0</v>
      </c>
    </row>
    <row r="52" spans="1:60">
      <c r="A52" s="4" t="s">
        <v>58</v>
      </c>
      <c r="B52" s="269" t="s">
        <v>225</v>
      </c>
      <c r="C52" s="36">
        <f>SUM(C53:C54)</f>
        <v>0</v>
      </c>
      <c r="D52" s="36">
        <f t="shared" ref="D52:T52" si="11">SUM(D53:D54)</f>
        <v>0</v>
      </c>
      <c r="E52" s="36">
        <f t="shared" si="11"/>
        <v>0</v>
      </c>
      <c r="F52" s="36">
        <f t="shared" si="11"/>
        <v>0</v>
      </c>
      <c r="G52" s="36">
        <f t="shared" si="11"/>
        <v>0</v>
      </c>
      <c r="H52" s="36">
        <f t="shared" si="11"/>
        <v>0</v>
      </c>
      <c r="I52" s="36">
        <f t="shared" si="11"/>
        <v>0</v>
      </c>
      <c r="J52" s="36">
        <f t="shared" si="11"/>
        <v>0</v>
      </c>
      <c r="K52" s="36">
        <f t="shared" si="11"/>
        <v>0</v>
      </c>
      <c r="L52" s="36">
        <f t="shared" si="11"/>
        <v>0</v>
      </c>
      <c r="M52" s="36">
        <f t="shared" si="11"/>
        <v>0</v>
      </c>
      <c r="N52" s="36">
        <f t="shared" si="11"/>
        <v>0</v>
      </c>
      <c r="O52" s="36">
        <f t="shared" si="11"/>
        <v>0</v>
      </c>
      <c r="P52" s="36">
        <f t="shared" si="11"/>
        <v>0</v>
      </c>
      <c r="Q52" s="36">
        <f t="shared" si="11"/>
        <v>0</v>
      </c>
      <c r="R52" s="36">
        <f t="shared" si="11"/>
        <v>0</v>
      </c>
      <c r="S52" s="36">
        <f t="shared" si="11"/>
        <v>0</v>
      </c>
      <c r="T52" s="36">
        <f t="shared" si="11"/>
        <v>0</v>
      </c>
    </row>
    <row r="53" spans="1:60">
      <c r="A53" s="272" t="s">
        <v>55</v>
      </c>
      <c r="B53" s="5" t="s">
        <v>226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60">
      <c r="A54" s="272" t="s">
        <v>131</v>
      </c>
      <c r="B54" s="5" t="s">
        <v>227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60">
      <c r="A55" s="4" t="s">
        <v>59</v>
      </c>
      <c r="B55" s="269" t="s">
        <v>228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</row>
    <row r="56" spans="1:60">
      <c r="A56" s="3" t="s">
        <v>60</v>
      </c>
      <c r="B56" s="10" t="s">
        <v>229</v>
      </c>
      <c r="C56" s="35">
        <f>C51+C52-C55</f>
        <v>0</v>
      </c>
      <c r="D56" s="35">
        <f t="shared" ref="D56:T56" si="12">D51+D52-D55</f>
        <v>0</v>
      </c>
      <c r="E56" s="35">
        <f t="shared" si="12"/>
        <v>0</v>
      </c>
      <c r="F56" s="35">
        <f t="shared" si="12"/>
        <v>0</v>
      </c>
      <c r="G56" s="35">
        <f t="shared" si="12"/>
        <v>0</v>
      </c>
      <c r="H56" s="35">
        <f t="shared" si="12"/>
        <v>0</v>
      </c>
      <c r="I56" s="35">
        <f t="shared" si="12"/>
        <v>0</v>
      </c>
      <c r="J56" s="35">
        <f t="shared" si="12"/>
        <v>0</v>
      </c>
      <c r="K56" s="35">
        <f t="shared" si="12"/>
        <v>0</v>
      </c>
      <c r="L56" s="35">
        <f t="shared" si="12"/>
        <v>0</v>
      </c>
      <c r="M56" s="35">
        <f t="shared" si="12"/>
        <v>0</v>
      </c>
      <c r="N56" s="35">
        <f t="shared" si="12"/>
        <v>0</v>
      </c>
      <c r="O56" s="35">
        <f t="shared" si="12"/>
        <v>0</v>
      </c>
      <c r="P56" s="35">
        <f t="shared" si="12"/>
        <v>0</v>
      </c>
      <c r="Q56" s="35">
        <f t="shared" si="12"/>
        <v>0</v>
      </c>
      <c r="R56" s="35">
        <f t="shared" si="12"/>
        <v>0</v>
      </c>
      <c r="S56" s="35">
        <f t="shared" si="12"/>
        <v>0</v>
      </c>
      <c r="T56" s="35">
        <f t="shared" si="12"/>
        <v>0</v>
      </c>
    </row>
    <row r="57" spans="1:60">
      <c r="A57" s="4" t="s">
        <v>61</v>
      </c>
      <c r="B57" s="269" t="s">
        <v>230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</row>
    <row r="58" spans="1:60" s="8" customFormat="1">
      <c r="A58" s="279" t="s">
        <v>62</v>
      </c>
      <c r="B58" s="269" t="s">
        <v>231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</row>
    <row r="59" spans="1:60" ht="13.5" customHeight="1">
      <c r="A59" s="3" t="s">
        <v>55</v>
      </c>
      <c r="B59" s="10" t="s">
        <v>232</v>
      </c>
      <c r="C59" s="35">
        <f>C56+C57-C58</f>
        <v>0</v>
      </c>
      <c r="D59" s="35">
        <f t="shared" ref="D59:T59" si="13">D56+D57-D58</f>
        <v>0</v>
      </c>
      <c r="E59" s="35">
        <f t="shared" si="13"/>
        <v>0</v>
      </c>
      <c r="F59" s="35">
        <f t="shared" si="13"/>
        <v>0</v>
      </c>
      <c r="G59" s="35">
        <f t="shared" si="13"/>
        <v>0</v>
      </c>
      <c r="H59" s="35">
        <f t="shared" si="13"/>
        <v>0</v>
      </c>
      <c r="I59" s="35">
        <f t="shared" si="13"/>
        <v>0</v>
      </c>
      <c r="J59" s="35">
        <f t="shared" si="13"/>
        <v>0</v>
      </c>
      <c r="K59" s="35">
        <f t="shared" si="13"/>
        <v>0</v>
      </c>
      <c r="L59" s="35">
        <f t="shared" si="13"/>
        <v>0</v>
      </c>
      <c r="M59" s="35">
        <f t="shared" si="13"/>
        <v>0</v>
      </c>
      <c r="N59" s="35">
        <f t="shared" si="13"/>
        <v>0</v>
      </c>
      <c r="O59" s="35">
        <f t="shared" si="13"/>
        <v>0</v>
      </c>
      <c r="P59" s="35">
        <f t="shared" si="13"/>
        <v>0</v>
      </c>
      <c r="Q59" s="35">
        <f t="shared" si="13"/>
        <v>0</v>
      </c>
      <c r="R59" s="35">
        <f t="shared" si="13"/>
        <v>0</v>
      </c>
      <c r="S59" s="35">
        <f t="shared" si="13"/>
        <v>0</v>
      </c>
      <c r="T59" s="35">
        <f t="shared" si="13"/>
        <v>0</v>
      </c>
    </row>
    <row r="60" spans="1:60">
      <c r="A60" s="270" t="s">
        <v>55</v>
      </c>
      <c r="B60" s="165" t="s">
        <v>233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60">
      <c r="A61" s="270" t="s">
        <v>131</v>
      </c>
      <c r="B61" s="165" t="s">
        <v>234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60">
      <c r="A62" s="3" t="s">
        <v>235</v>
      </c>
      <c r="B62" s="10" t="s">
        <v>236</v>
      </c>
      <c r="C62" s="35">
        <f>C59+C60-C61</f>
        <v>0</v>
      </c>
      <c r="D62" s="35">
        <f t="shared" ref="D62:T62" si="14">D59+D60-D61</f>
        <v>0</v>
      </c>
      <c r="E62" s="35">
        <f t="shared" si="14"/>
        <v>0</v>
      </c>
      <c r="F62" s="35">
        <f t="shared" si="14"/>
        <v>0</v>
      </c>
      <c r="G62" s="35">
        <f t="shared" si="14"/>
        <v>0</v>
      </c>
      <c r="H62" s="35">
        <f t="shared" si="14"/>
        <v>0</v>
      </c>
      <c r="I62" s="35">
        <f t="shared" si="14"/>
        <v>0</v>
      </c>
      <c r="J62" s="35">
        <f t="shared" si="14"/>
        <v>0</v>
      </c>
      <c r="K62" s="35">
        <f t="shared" si="14"/>
        <v>0</v>
      </c>
      <c r="L62" s="35">
        <f t="shared" si="14"/>
        <v>0</v>
      </c>
      <c r="M62" s="35">
        <f t="shared" si="14"/>
        <v>0</v>
      </c>
      <c r="N62" s="35">
        <f t="shared" si="14"/>
        <v>0</v>
      </c>
      <c r="O62" s="35">
        <f t="shared" si="14"/>
        <v>0</v>
      </c>
      <c r="P62" s="35">
        <f t="shared" si="14"/>
        <v>0</v>
      </c>
      <c r="Q62" s="35">
        <f t="shared" si="14"/>
        <v>0</v>
      </c>
      <c r="R62" s="35">
        <f t="shared" si="14"/>
        <v>0</v>
      </c>
      <c r="S62" s="35">
        <f t="shared" si="14"/>
        <v>0</v>
      </c>
      <c r="T62" s="35">
        <f t="shared" si="14"/>
        <v>0</v>
      </c>
    </row>
    <row r="63" spans="1:60" s="8" customFormat="1">
      <c r="A63" s="281" t="s">
        <v>237</v>
      </c>
      <c r="B63" s="269" t="s">
        <v>238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80"/>
      <c r="BC63" s="280"/>
      <c r="BD63" s="280"/>
      <c r="BE63" s="280"/>
      <c r="BF63" s="280"/>
      <c r="BG63" s="280"/>
      <c r="BH63" s="280"/>
    </row>
    <row r="64" spans="1:60">
      <c r="A64" s="274" t="s">
        <v>239</v>
      </c>
      <c r="B64" s="269" t="s">
        <v>240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</row>
    <row r="65" spans="1:60">
      <c r="A65" s="2" t="s">
        <v>241</v>
      </c>
      <c r="B65" s="275" t="s">
        <v>242</v>
      </c>
      <c r="C65" s="34">
        <f t="shared" ref="C65:T65" si="15">C62-C63-C64</f>
        <v>0</v>
      </c>
      <c r="D65" s="34">
        <f t="shared" si="15"/>
        <v>0</v>
      </c>
      <c r="E65" s="34">
        <f t="shared" si="15"/>
        <v>0</v>
      </c>
      <c r="F65" s="34">
        <f t="shared" si="15"/>
        <v>0</v>
      </c>
      <c r="G65" s="34">
        <f t="shared" si="15"/>
        <v>0</v>
      </c>
      <c r="H65" s="34">
        <f t="shared" si="15"/>
        <v>0</v>
      </c>
      <c r="I65" s="34">
        <f t="shared" si="15"/>
        <v>0</v>
      </c>
      <c r="J65" s="34">
        <f t="shared" si="15"/>
        <v>0</v>
      </c>
      <c r="K65" s="34">
        <f t="shared" si="15"/>
        <v>0</v>
      </c>
      <c r="L65" s="34">
        <f t="shared" si="15"/>
        <v>0</v>
      </c>
      <c r="M65" s="34">
        <f t="shared" si="15"/>
        <v>0</v>
      </c>
      <c r="N65" s="34">
        <f t="shared" si="15"/>
        <v>0</v>
      </c>
      <c r="O65" s="34">
        <f t="shared" si="15"/>
        <v>0</v>
      </c>
      <c r="P65" s="34">
        <f t="shared" si="15"/>
        <v>0</v>
      </c>
      <c r="Q65" s="34">
        <f t="shared" si="15"/>
        <v>0</v>
      </c>
      <c r="R65" s="34">
        <f t="shared" si="15"/>
        <v>0</v>
      </c>
      <c r="S65" s="34">
        <f t="shared" si="15"/>
        <v>0</v>
      </c>
      <c r="T65" s="34">
        <f t="shared" si="15"/>
        <v>0</v>
      </c>
    </row>
    <row r="66" spans="1:60">
      <c r="A66" s="276"/>
      <c r="B66" s="277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</row>
    <row r="67" spans="1:60" s="265" customFormat="1">
      <c r="A67" s="24" t="s">
        <v>369</v>
      </c>
      <c r="B67" s="24"/>
      <c r="C67" s="27"/>
      <c r="D67" s="27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4"/>
      <c r="BH67" s="264"/>
    </row>
    <row r="69" spans="1:60" s="268" customFormat="1">
      <c r="A69" s="26" t="s">
        <v>27</v>
      </c>
      <c r="B69" s="49" t="s">
        <v>28</v>
      </c>
      <c r="C69" s="30" t="s">
        <v>29</v>
      </c>
      <c r="D69" s="30" t="s">
        <v>29</v>
      </c>
      <c r="E69" s="30" t="s">
        <v>29</v>
      </c>
      <c r="F69" s="30" t="s">
        <v>29</v>
      </c>
      <c r="G69" s="30" t="s">
        <v>29</v>
      </c>
      <c r="H69" s="30" t="s">
        <v>29</v>
      </c>
      <c r="I69" s="30" t="s">
        <v>29</v>
      </c>
      <c r="J69" s="30" t="s">
        <v>29</v>
      </c>
      <c r="K69" s="30" t="s">
        <v>29</v>
      </c>
      <c r="L69" s="30" t="s">
        <v>29</v>
      </c>
      <c r="M69" s="30" t="s">
        <v>29</v>
      </c>
      <c r="N69" s="30" t="s">
        <v>29</v>
      </c>
      <c r="O69" s="30" t="s">
        <v>29</v>
      </c>
      <c r="P69" s="30" t="s">
        <v>29</v>
      </c>
      <c r="Q69" s="30" t="s">
        <v>29</v>
      </c>
      <c r="R69" s="30" t="s">
        <v>29</v>
      </c>
      <c r="S69" s="30" t="s">
        <v>29</v>
      </c>
      <c r="T69" s="30" t="s">
        <v>29</v>
      </c>
    </row>
    <row r="70" spans="1:60">
      <c r="A70" s="4" t="s">
        <v>54</v>
      </c>
      <c r="B70" s="269" t="s">
        <v>207</v>
      </c>
      <c r="C70" s="36">
        <f>SUM(C71:C74)</f>
        <v>0</v>
      </c>
      <c r="D70" s="36">
        <f t="shared" ref="D70:T70" si="16">SUM(D71:D74)</f>
        <v>0</v>
      </c>
      <c r="E70" s="36">
        <f t="shared" si="16"/>
        <v>0</v>
      </c>
      <c r="F70" s="36">
        <f t="shared" si="16"/>
        <v>0</v>
      </c>
      <c r="G70" s="36">
        <f t="shared" si="16"/>
        <v>0</v>
      </c>
      <c r="H70" s="36">
        <f t="shared" si="16"/>
        <v>0</v>
      </c>
      <c r="I70" s="36">
        <f t="shared" si="16"/>
        <v>0</v>
      </c>
      <c r="J70" s="36">
        <f t="shared" si="16"/>
        <v>0</v>
      </c>
      <c r="K70" s="36">
        <f t="shared" si="16"/>
        <v>0</v>
      </c>
      <c r="L70" s="36">
        <f t="shared" si="16"/>
        <v>0</v>
      </c>
      <c r="M70" s="36">
        <f t="shared" si="16"/>
        <v>0</v>
      </c>
      <c r="N70" s="36">
        <f t="shared" si="16"/>
        <v>0</v>
      </c>
      <c r="O70" s="36">
        <f t="shared" si="16"/>
        <v>0</v>
      </c>
      <c r="P70" s="36">
        <f t="shared" si="16"/>
        <v>0</v>
      </c>
      <c r="Q70" s="36">
        <f t="shared" si="16"/>
        <v>0</v>
      </c>
      <c r="R70" s="36">
        <f t="shared" si="16"/>
        <v>0</v>
      </c>
      <c r="S70" s="36">
        <f t="shared" si="16"/>
        <v>0</v>
      </c>
      <c r="T70" s="36">
        <f t="shared" si="16"/>
        <v>0</v>
      </c>
    </row>
    <row r="71" spans="1:60">
      <c r="A71" s="270" t="s">
        <v>55</v>
      </c>
      <c r="B71" s="165" t="s">
        <v>208</v>
      </c>
      <c r="C71" s="37">
        <f>C38+C5</f>
        <v>0</v>
      </c>
      <c r="D71" s="37">
        <f t="shared" ref="D71:T74" si="17">D38+D5</f>
        <v>0</v>
      </c>
      <c r="E71" s="37">
        <f t="shared" si="17"/>
        <v>0</v>
      </c>
      <c r="F71" s="37">
        <f t="shared" si="17"/>
        <v>0</v>
      </c>
      <c r="G71" s="37">
        <f t="shared" si="17"/>
        <v>0</v>
      </c>
      <c r="H71" s="37">
        <f t="shared" si="17"/>
        <v>0</v>
      </c>
      <c r="I71" s="37">
        <f t="shared" si="17"/>
        <v>0</v>
      </c>
      <c r="J71" s="37">
        <f t="shared" si="17"/>
        <v>0</v>
      </c>
      <c r="K71" s="37">
        <f t="shared" si="17"/>
        <v>0</v>
      </c>
      <c r="L71" s="37">
        <f t="shared" si="17"/>
        <v>0</v>
      </c>
      <c r="M71" s="37">
        <f t="shared" si="17"/>
        <v>0</v>
      </c>
      <c r="N71" s="37">
        <f t="shared" si="17"/>
        <v>0</v>
      </c>
      <c r="O71" s="37">
        <f t="shared" si="17"/>
        <v>0</v>
      </c>
      <c r="P71" s="37">
        <f t="shared" si="17"/>
        <v>0</v>
      </c>
      <c r="Q71" s="37">
        <f t="shared" si="17"/>
        <v>0</v>
      </c>
      <c r="R71" s="37">
        <f t="shared" si="17"/>
        <v>0</v>
      </c>
      <c r="S71" s="37">
        <f t="shared" si="17"/>
        <v>0</v>
      </c>
      <c r="T71" s="37">
        <f t="shared" si="17"/>
        <v>0</v>
      </c>
    </row>
    <row r="72" spans="1:60">
      <c r="A72" s="270" t="s">
        <v>131</v>
      </c>
      <c r="B72" s="165" t="s">
        <v>209</v>
      </c>
      <c r="C72" s="37">
        <f>C39+C6</f>
        <v>0</v>
      </c>
      <c r="D72" s="37">
        <f t="shared" si="17"/>
        <v>0</v>
      </c>
      <c r="E72" s="37">
        <f t="shared" si="17"/>
        <v>0</v>
      </c>
      <c r="F72" s="37">
        <f t="shared" si="17"/>
        <v>0</v>
      </c>
      <c r="G72" s="37">
        <f t="shared" si="17"/>
        <v>0</v>
      </c>
      <c r="H72" s="37">
        <f t="shared" si="17"/>
        <v>0</v>
      </c>
      <c r="I72" s="37">
        <f t="shared" si="17"/>
        <v>0</v>
      </c>
      <c r="J72" s="37">
        <f t="shared" si="17"/>
        <v>0</v>
      </c>
      <c r="K72" s="37">
        <f t="shared" si="17"/>
        <v>0</v>
      </c>
      <c r="L72" s="37">
        <f t="shared" si="17"/>
        <v>0</v>
      </c>
      <c r="M72" s="37">
        <f t="shared" si="17"/>
        <v>0</v>
      </c>
      <c r="N72" s="37">
        <f t="shared" si="17"/>
        <v>0</v>
      </c>
      <c r="O72" s="37">
        <f t="shared" si="17"/>
        <v>0</v>
      </c>
      <c r="P72" s="37">
        <f t="shared" si="17"/>
        <v>0</v>
      </c>
      <c r="Q72" s="37">
        <f t="shared" si="17"/>
        <v>0</v>
      </c>
      <c r="R72" s="37">
        <f t="shared" si="17"/>
        <v>0</v>
      </c>
      <c r="S72" s="37">
        <f t="shared" si="17"/>
        <v>0</v>
      </c>
      <c r="T72" s="37">
        <f t="shared" si="17"/>
        <v>0</v>
      </c>
    </row>
    <row r="73" spans="1:60" ht="25.5">
      <c r="A73" s="270" t="s">
        <v>142</v>
      </c>
      <c r="B73" s="165" t="s">
        <v>210</v>
      </c>
      <c r="C73" s="37">
        <f>C40+C7</f>
        <v>0</v>
      </c>
      <c r="D73" s="37">
        <f t="shared" si="17"/>
        <v>0</v>
      </c>
      <c r="E73" s="37">
        <f t="shared" si="17"/>
        <v>0</v>
      </c>
      <c r="F73" s="37">
        <f t="shared" si="17"/>
        <v>0</v>
      </c>
      <c r="G73" s="37">
        <f t="shared" si="17"/>
        <v>0</v>
      </c>
      <c r="H73" s="37">
        <f t="shared" si="17"/>
        <v>0</v>
      </c>
      <c r="I73" s="37">
        <f t="shared" si="17"/>
        <v>0</v>
      </c>
      <c r="J73" s="37">
        <f t="shared" si="17"/>
        <v>0</v>
      </c>
      <c r="K73" s="37">
        <f t="shared" si="17"/>
        <v>0</v>
      </c>
      <c r="L73" s="37">
        <f t="shared" si="17"/>
        <v>0</v>
      </c>
      <c r="M73" s="37">
        <f t="shared" si="17"/>
        <v>0</v>
      </c>
      <c r="N73" s="37">
        <f t="shared" si="17"/>
        <v>0</v>
      </c>
      <c r="O73" s="37">
        <f t="shared" si="17"/>
        <v>0</v>
      </c>
      <c r="P73" s="37">
        <f t="shared" si="17"/>
        <v>0</v>
      </c>
      <c r="Q73" s="37">
        <f t="shared" si="17"/>
        <v>0</v>
      </c>
      <c r="R73" s="37">
        <f t="shared" si="17"/>
        <v>0</v>
      </c>
      <c r="S73" s="37">
        <f t="shared" si="17"/>
        <v>0</v>
      </c>
      <c r="T73" s="37">
        <f t="shared" si="17"/>
        <v>0</v>
      </c>
    </row>
    <row r="74" spans="1:60">
      <c r="A74" s="270" t="s">
        <v>143</v>
      </c>
      <c r="B74" s="165" t="s">
        <v>211</v>
      </c>
      <c r="C74" s="37">
        <f>C41+C8</f>
        <v>0</v>
      </c>
      <c r="D74" s="37">
        <f t="shared" si="17"/>
        <v>0</v>
      </c>
      <c r="E74" s="37">
        <f t="shared" si="17"/>
        <v>0</v>
      </c>
      <c r="F74" s="37">
        <f t="shared" si="17"/>
        <v>0</v>
      </c>
      <c r="G74" s="37">
        <f t="shared" si="17"/>
        <v>0</v>
      </c>
      <c r="H74" s="37">
        <f t="shared" si="17"/>
        <v>0</v>
      </c>
      <c r="I74" s="37">
        <f t="shared" si="17"/>
        <v>0</v>
      </c>
      <c r="J74" s="37">
        <f t="shared" si="17"/>
        <v>0</v>
      </c>
      <c r="K74" s="37">
        <f t="shared" si="17"/>
        <v>0</v>
      </c>
      <c r="L74" s="37">
        <f t="shared" si="17"/>
        <v>0</v>
      </c>
      <c r="M74" s="37">
        <f t="shared" si="17"/>
        <v>0</v>
      </c>
      <c r="N74" s="37">
        <f t="shared" si="17"/>
        <v>0</v>
      </c>
      <c r="O74" s="37">
        <f t="shared" si="17"/>
        <v>0</v>
      </c>
      <c r="P74" s="37">
        <f t="shared" si="17"/>
        <v>0</v>
      </c>
      <c r="Q74" s="37">
        <f t="shared" si="17"/>
        <v>0</v>
      </c>
      <c r="R74" s="37">
        <f t="shared" si="17"/>
        <v>0</v>
      </c>
      <c r="S74" s="37">
        <f t="shared" si="17"/>
        <v>0</v>
      </c>
      <c r="T74" s="37">
        <f t="shared" si="17"/>
        <v>0</v>
      </c>
    </row>
    <row r="75" spans="1:60">
      <c r="A75" s="9" t="s">
        <v>56</v>
      </c>
      <c r="B75" s="271" t="s">
        <v>212</v>
      </c>
      <c r="C75" s="36">
        <f>SUM(C76:C83)</f>
        <v>0</v>
      </c>
      <c r="D75" s="36">
        <f t="shared" ref="D75:T75" si="18">SUM(D76:D83)</f>
        <v>0</v>
      </c>
      <c r="E75" s="36">
        <f t="shared" si="18"/>
        <v>0</v>
      </c>
      <c r="F75" s="36">
        <f t="shared" si="18"/>
        <v>0</v>
      </c>
      <c r="G75" s="36">
        <f t="shared" si="18"/>
        <v>0</v>
      </c>
      <c r="H75" s="36">
        <f t="shared" si="18"/>
        <v>0</v>
      </c>
      <c r="I75" s="36">
        <f t="shared" si="18"/>
        <v>0</v>
      </c>
      <c r="J75" s="36">
        <f t="shared" si="18"/>
        <v>0</v>
      </c>
      <c r="K75" s="36">
        <f t="shared" si="18"/>
        <v>0</v>
      </c>
      <c r="L75" s="36">
        <f t="shared" si="18"/>
        <v>0</v>
      </c>
      <c r="M75" s="36">
        <f t="shared" si="18"/>
        <v>0</v>
      </c>
      <c r="N75" s="36">
        <f t="shared" si="18"/>
        <v>0</v>
      </c>
      <c r="O75" s="36">
        <f t="shared" si="18"/>
        <v>0</v>
      </c>
      <c r="P75" s="36">
        <f t="shared" si="18"/>
        <v>0</v>
      </c>
      <c r="Q75" s="36">
        <f t="shared" si="18"/>
        <v>0</v>
      </c>
      <c r="R75" s="36">
        <f t="shared" si="18"/>
        <v>0</v>
      </c>
      <c r="S75" s="36">
        <f t="shared" si="18"/>
        <v>0</v>
      </c>
      <c r="T75" s="36">
        <f t="shared" si="18"/>
        <v>0</v>
      </c>
    </row>
    <row r="76" spans="1:60">
      <c r="A76" s="272" t="s">
        <v>55</v>
      </c>
      <c r="B76" s="273" t="s">
        <v>213</v>
      </c>
      <c r="C76" s="37">
        <f t="shared" ref="C76:T83" si="19">C43+C10</f>
        <v>0</v>
      </c>
      <c r="D76" s="37">
        <f t="shared" si="19"/>
        <v>0</v>
      </c>
      <c r="E76" s="37">
        <f t="shared" si="19"/>
        <v>0</v>
      </c>
      <c r="F76" s="37">
        <f t="shared" si="19"/>
        <v>0</v>
      </c>
      <c r="G76" s="37">
        <f t="shared" si="19"/>
        <v>0</v>
      </c>
      <c r="H76" s="37">
        <f t="shared" si="19"/>
        <v>0</v>
      </c>
      <c r="I76" s="37">
        <f t="shared" si="19"/>
        <v>0</v>
      </c>
      <c r="J76" s="37">
        <f t="shared" si="19"/>
        <v>0</v>
      </c>
      <c r="K76" s="37">
        <f t="shared" si="19"/>
        <v>0</v>
      </c>
      <c r="L76" s="37">
        <f t="shared" si="19"/>
        <v>0</v>
      </c>
      <c r="M76" s="37">
        <f t="shared" si="19"/>
        <v>0</v>
      </c>
      <c r="N76" s="37">
        <f t="shared" si="19"/>
        <v>0</v>
      </c>
      <c r="O76" s="37">
        <f t="shared" si="19"/>
        <v>0</v>
      </c>
      <c r="P76" s="37">
        <f t="shared" si="19"/>
        <v>0</v>
      </c>
      <c r="Q76" s="37">
        <f t="shared" si="19"/>
        <v>0</v>
      </c>
      <c r="R76" s="37">
        <f t="shared" si="19"/>
        <v>0</v>
      </c>
      <c r="S76" s="37">
        <f t="shared" si="19"/>
        <v>0</v>
      </c>
      <c r="T76" s="37">
        <f t="shared" si="19"/>
        <v>0</v>
      </c>
    </row>
    <row r="77" spans="1:60">
      <c r="A77" s="272" t="s">
        <v>131</v>
      </c>
      <c r="B77" s="273" t="s">
        <v>214</v>
      </c>
      <c r="C77" s="37">
        <f t="shared" si="19"/>
        <v>0</v>
      </c>
      <c r="D77" s="37">
        <f t="shared" si="19"/>
        <v>0</v>
      </c>
      <c r="E77" s="37">
        <f t="shared" si="19"/>
        <v>0</v>
      </c>
      <c r="F77" s="37">
        <f t="shared" si="19"/>
        <v>0</v>
      </c>
      <c r="G77" s="37">
        <f t="shared" si="19"/>
        <v>0</v>
      </c>
      <c r="H77" s="37">
        <f t="shared" si="19"/>
        <v>0</v>
      </c>
      <c r="I77" s="37">
        <f t="shared" si="19"/>
        <v>0</v>
      </c>
      <c r="J77" s="37">
        <f t="shared" si="19"/>
        <v>0</v>
      </c>
      <c r="K77" s="37">
        <f t="shared" si="19"/>
        <v>0</v>
      </c>
      <c r="L77" s="37">
        <f t="shared" si="19"/>
        <v>0</v>
      </c>
      <c r="M77" s="37">
        <f t="shared" si="19"/>
        <v>0</v>
      </c>
      <c r="N77" s="37">
        <f t="shared" si="19"/>
        <v>0</v>
      </c>
      <c r="O77" s="37">
        <f t="shared" si="19"/>
        <v>0</v>
      </c>
      <c r="P77" s="37">
        <f t="shared" si="19"/>
        <v>0</v>
      </c>
      <c r="Q77" s="37">
        <f t="shared" si="19"/>
        <v>0</v>
      </c>
      <c r="R77" s="37">
        <f t="shared" si="19"/>
        <v>0</v>
      </c>
      <c r="S77" s="37">
        <f t="shared" si="19"/>
        <v>0</v>
      </c>
      <c r="T77" s="37">
        <f t="shared" si="19"/>
        <v>0</v>
      </c>
    </row>
    <row r="78" spans="1:60">
      <c r="A78" s="272" t="s">
        <v>142</v>
      </c>
      <c r="B78" s="273" t="s">
        <v>215</v>
      </c>
      <c r="C78" s="37">
        <f t="shared" si="19"/>
        <v>0</v>
      </c>
      <c r="D78" s="37">
        <f t="shared" si="19"/>
        <v>0</v>
      </c>
      <c r="E78" s="37">
        <f t="shared" si="19"/>
        <v>0</v>
      </c>
      <c r="F78" s="37">
        <f t="shared" si="19"/>
        <v>0</v>
      </c>
      <c r="G78" s="37">
        <f t="shared" si="19"/>
        <v>0</v>
      </c>
      <c r="H78" s="37">
        <f t="shared" si="19"/>
        <v>0</v>
      </c>
      <c r="I78" s="37">
        <f t="shared" si="19"/>
        <v>0</v>
      </c>
      <c r="J78" s="37">
        <f t="shared" si="19"/>
        <v>0</v>
      </c>
      <c r="K78" s="37">
        <f t="shared" si="19"/>
        <v>0</v>
      </c>
      <c r="L78" s="37">
        <f t="shared" si="19"/>
        <v>0</v>
      </c>
      <c r="M78" s="37">
        <f t="shared" si="19"/>
        <v>0</v>
      </c>
      <c r="N78" s="37">
        <f t="shared" si="19"/>
        <v>0</v>
      </c>
      <c r="O78" s="37">
        <f t="shared" si="19"/>
        <v>0</v>
      </c>
      <c r="P78" s="37">
        <f t="shared" si="19"/>
        <v>0</v>
      </c>
      <c r="Q78" s="37">
        <f t="shared" si="19"/>
        <v>0</v>
      </c>
      <c r="R78" s="37">
        <f t="shared" si="19"/>
        <v>0</v>
      </c>
      <c r="S78" s="37">
        <f t="shared" si="19"/>
        <v>0</v>
      </c>
      <c r="T78" s="37">
        <f t="shared" si="19"/>
        <v>0</v>
      </c>
    </row>
    <row r="79" spans="1:60">
      <c r="A79" s="272" t="s">
        <v>143</v>
      </c>
      <c r="B79" s="273" t="s">
        <v>216</v>
      </c>
      <c r="C79" s="37">
        <f t="shared" si="19"/>
        <v>0</v>
      </c>
      <c r="D79" s="37">
        <f t="shared" si="19"/>
        <v>0</v>
      </c>
      <c r="E79" s="37">
        <f t="shared" si="19"/>
        <v>0</v>
      </c>
      <c r="F79" s="37">
        <f t="shared" si="19"/>
        <v>0</v>
      </c>
      <c r="G79" s="37">
        <f t="shared" si="19"/>
        <v>0</v>
      </c>
      <c r="H79" s="37">
        <f t="shared" si="19"/>
        <v>0</v>
      </c>
      <c r="I79" s="37">
        <f t="shared" si="19"/>
        <v>0</v>
      </c>
      <c r="J79" s="37">
        <f t="shared" si="19"/>
        <v>0</v>
      </c>
      <c r="K79" s="37">
        <f t="shared" si="19"/>
        <v>0</v>
      </c>
      <c r="L79" s="37">
        <f t="shared" si="19"/>
        <v>0</v>
      </c>
      <c r="M79" s="37">
        <f t="shared" si="19"/>
        <v>0</v>
      </c>
      <c r="N79" s="37">
        <f t="shared" si="19"/>
        <v>0</v>
      </c>
      <c r="O79" s="37">
        <f t="shared" si="19"/>
        <v>0</v>
      </c>
      <c r="P79" s="37">
        <f t="shared" si="19"/>
        <v>0</v>
      </c>
      <c r="Q79" s="37">
        <f t="shared" si="19"/>
        <v>0</v>
      </c>
      <c r="R79" s="37">
        <f t="shared" si="19"/>
        <v>0</v>
      </c>
      <c r="S79" s="37">
        <f t="shared" si="19"/>
        <v>0</v>
      </c>
      <c r="T79" s="37">
        <f t="shared" si="19"/>
        <v>0</v>
      </c>
    </row>
    <row r="80" spans="1:60">
      <c r="A80" s="272" t="s">
        <v>144</v>
      </c>
      <c r="B80" s="273" t="s">
        <v>217</v>
      </c>
      <c r="C80" s="37">
        <f t="shared" si="19"/>
        <v>0</v>
      </c>
      <c r="D80" s="37">
        <f t="shared" si="19"/>
        <v>0</v>
      </c>
      <c r="E80" s="37">
        <f t="shared" si="19"/>
        <v>0</v>
      </c>
      <c r="F80" s="37">
        <f t="shared" si="19"/>
        <v>0</v>
      </c>
      <c r="G80" s="37">
        <f t="shared" si="19"/>
        <v>0</v>
      </c>
      <c r="H80" s="37">
        <f t="shared" si="19"/>
        <v>0</v>
      </c>
      <c r="I80" s="37">
        <f t="shared" si="19"/>
        <v>0</v>
      </c>
      <c r="J80" s="37">
        <f t="shared" si="19"/>
        <v>0</v>
      </c>
      <c r="K80" s="37">
        <f t="shared" si="19"/>
        <v>0</v>
      </c>
      <c r="L80" s="37">
        <f t="shared" si="19"/>
        <v>0</v>
      </c>
      <c r="M80" s="37">
        <f t="shared" si="19"/>
        <v>0</v>
      </c>
      <c r="N80" s="37">
        <f t="shared" si="19"/>
        <v>0</v>
      </c>
      <c r="O80" s="37">
        <f t="shared" si="19"/>
        <v>0</v>
      </c>
      <c r="P80" s="37">
        <f t="shared" si="19"/>
        <v>0</v>
      </c>
      <c r="Q80" s="37">
        <f t="shared" si="19"/>
        <v>0</v>
      </c>
      <c r="R80" s="37">
        <f t="shared" si="19"/>
        <v>0</v>
      </c>
      <c r="S80" s="37">
        <f t="shared" si="19"/>
        <v>0</v>
      </c>
      <c r="T80" s="37">
        <f t="shared" si="19"/>
        <v>0</v>
      </c>
    </row>
    <row r="81" spans="1:20">
      <c r="A81" s="272" t="s">
        <v>218</v>
      </c>
      <c r="B81" s="273" t="s">
        <v>219</v>
      </c>
      <c r="C81" s="37">
        <f t="shared" si="19"/>
        <v>0</v>
      </c>
      <c r="D81" s="37">
        <f t="shared" si="19"/>
        <v>0</v>
      </c>
      <c r="E81" s="37">
        <f t="shared" si="19"/>
        <v>0</v>
      </c>
      <c r="F81" s="37">
        <f t="shared" si="19"/>
        <v>0</v>
      </c>
      <c r="G81" s="37">
        <f t="shared" si="19"/>
        <v>0</v>
      </c>
      <c r="H81" s="37">
        <f t="shared" si="19"/>
        <v>0</v>
      </c>
      <c r="I81" s="37">
        <f t="shared" si="19"/>
        <v>0</v>
      </c>
      <c r="J81" s="37">
        <f t="shared" si="19"/>
        <v>0</v>
      </c>
      <c r="K81" s="37">
        <f t="shared" si="19"/>
        <v>0</v>
      </c>
      <c r="L81" s="37">
        <f t="shared" si="19"/>
        <v>0</v>
      </c>
      <c r="M81" s="37">
        <f t="shared" si="19"/>
        <v>0</v>
      </c>
      <c r="N81" s="37">
        <f t="shared" si="19"/>
        <v>0</v>
      </c>
      <c r="O81" s="37">
        <f t="shared" si="19"/>
        <v>0</v>
      </c>
      <c r="P81" s="37">
        <f t="shared" si="19"/>
        <v>0</v>
      </c>
      <c r="Q81" s="37">
        <f t="shared" si="19"/>
        <v>0</v>
      </c>
      <c r="R81" s="37">
        <f t="shared" si="19"/>
        <v>0</v>
      </c>
      <c r="S81" s="37">
        <f t="shared" si="19"/>
        <v>0</v>
      </c>
      <c r="T81" s="37">
        <f t="shared" si="19"/>
        <v>0</v>
      </c>
    </row>
    <row r="82" spans="1:20">
      <c r="A82" s="272" t="s">
        <v>220</v>
      </c>
      <c r="B82" s="273" t="s">
        <v>221</v>
      </c>
      <c r="C82" s="37">
        <f t="shared" si="19"/>
        <v>0</v>
      </c>
      <c r="D82" s="37">
        <f t="shared" si="19"/>
        <v>0</v>
      </c>
      <c r="E82" s="37">
        <f t="shared" si="19"/>
        <v>0</v>
      </c>
      <c r="F82" s="37">
        <f t="shared" si="19"/>
        <v>0</v>
      </c>
      <c r="G82" s="37">
        <f t="shared" si="19"/>
        <v>0</v>
      </c>
      <c r="H82" s="37">
        <f t="shared" si="19"/>
        <v>0</v>
      </c>
      <c r="I82" s="37">
        <f t="shared" si="19"/>
        <v>0</v>
      </c>
      <c r="J82" s="37">
        <f t="shared" si="19"/>
        <v>0</v>
      </c>
      <c r="K82" s="37">
        <f t="shared" si="19"/>
        <v>0</v>
      </c>
      <c r="L82" s="37">
        <f t="shared" si="19"/>
        <v>0</v>
      </c>
      <c r="M82" s="37">
        <f t="shared" si="19"/>
        <v>0</v>
      </c>
      <c r="N82" s="37">
        <f t="shared" si="19"/>
        <v>0</v>
      </c>
      <c r="O82" s="37">
        <f t="shared" si="19"/>
        <v>0</v>
      </c>
      <c r="P82" s="37">
        <f t="shared" si="19"/>
        <v>0</v>
      </c>
      <c r="Q82" s="37">
        <f t="shared" si="19"/>
        <v>0</v>
      </c>
      <c r="R82" s="37">
        <f t="shared" si="19"/>
        <v>0</v>
      </c>
      <c r="S82" s="37">
        <f t="shared" si="19"/>
        <v>0</v>
      </c>
      <c r="T82" s="37">
        <f t="shared" si="19"/>
        <v>0</v>
      </c>
    </row>
    <row r="83" spans="1:20">
      <c r="A83" s="270" t="s">
        <v>222</v>
      </c>
      <c r="B83" s="165" t="s">
        <v>223</v>
      </c>
      <c r="C83" s="37">
        <f t="shared" si="19"/>
        <v>0</v>
      </c>
      <c r="D83" s="37">
        <f t="shared" si="19"/>
        <v>0</v>
      </c>
      <c r="E83" s="37">
        <f t="shared" si="19"/>
        <v>0</v>
      </c>
      <c r="F83" s="37">
        <f t="shared" si="19"/>
        <v>0</v>
      </c>
      <c r="G83" s="37">
        <f t="shared" si="19"/>
        <v>0</v>
      </c>
      <c r="H83" s="37">
        <f t="shared" si="19"/>
        <v>0</v>
      </c>
      <c r="I83" s="37">
        <f t="shared" si="19"/>
        <v>0</v>
      </c>
      <c r="J83" s="37">
        <f t="shared" si="19"/>
        <v>0</v>
      </c>
      <c r="K83" s="37">
        <f t="shared" si="19"/>
        <v>0</v>
      </c>
      <c r="L83" s="37">
        <f t="shared" si="19"/>
        <v>0</v>
      </c>
      <c r="M83" s="37">
        <f t="shared" si="19"/>
        <v>0</v>
      </c>
      <c r="N83" s="37">
        <f t="shared" si="19"/>
        <v>0</v>
      </c>
      <c r="O83" s="37">
        <f t="shared" si="19"/>
        <v>0</v>
      </c>
      <c r="P83" s="37">
        <f t="shared" si="19"/>
        <v>0</v>
      </c>
      <c r="Q83" s="37">
        <f t="shared" si="19"/>
        <v>0</v>
      </c>
      <c r="R83" s="37">
        <f t="shared" si="19"/>
        <v>0</v>
      </c>
      <c r="S83" s="37">
        <f t="shared" si="19"/>
        <v>0</v>
      </c>
      <c r="T83" s="37">
        <f t="shared" si="19"/>
        <v>0</v>
      </c>
    </row>
    <row r="84" spans="1:20">
      <c r="A84" s="3" t="s">
        <v>57</v>
      </c>
      <c r="B84" s="10" t="s">
        <v>224</v>
      </c>
      <c r="C84" s="35">
        <f>C70-C75</f>
        <v>0</v>
      </c>
      <c r="D84" s="35">
        <f t="shared" ref="D84:T84" si="20">D70-D75</f>
        <v>0</v>
      </c>
      <c r="E84" s="35">
        <f t="shared" si="20"/>
        <v>0</v>
      </c>
      <c r="F84" s="35">
        <f t="shared" si="20"/>
        <v>0</v>
      </c>
      <c r="G84" s="35">
        <f t="shared" si="20"/>
        <v>0</v>
      </c>
      <c r="H84" s="35">
        <f t="shared" si="20"/>
        <v>0</v>
      </c>
      <c r="I84" s="35">
        <f t="shared" si="20"/>
        <v>0</v>
      </c>
      <c r="J84" s="35">
        <f t="shared" si="20"/>
        <v>0</v>
      </c>
      <c r="K84" s="35">
        <f t="shared" si="20"/>
        <v>0</v>
      </c>
      <c r="L84" s="35">
        <f t="shared" si="20"/>
        <v>0</v>
      </c>
      <c r="M84" s="35">
        <f t="shared" si="20"/>
        <v>0</v>
      </c>
      <c r="N84" s="35">
        <f t="shared" si="20"/>
        <v>0</v>
      </c>
      <c r="O84" s="35">
        <f t="shared" si="20"/>
        <v>0</v>
      </c>
      <c r="P84" s="35">
        <f t="shared" si="20"/>
        <v>0</v>
      </c>
      <c r="Q84" s="35">
        <f t="shared" si="20"/>
        <v>0</v>
      </c>
      <c r="R84" s="35">
        <f t="shared" si="20"/>
        <v>0</v>
      </c>
      <c r="S84" s="35">
        <f t="shared" si="20"/>
        <v>0</v>
      </c>
      <c r="T84" s="35">
        <f t="shared" si="20"/>
        <v>0</v>
      </c>
    </row>
    <row r="85" spans="1:20">
      <c r="A85" s="4" t="s">
        <v>58</v>
      </c>
      <c r="B85" s="269" t="s">
        <v>225</v>
      </c>
      <c r="C85" s="36">
        <f>SUM(C86:C87)</f>
        <v>0</v>
      </c>
      <c r="D85" s="36">
        <f t="shared" ref="D85:T85" si="21">SUM(D86:D87)</f>
        <v>0</v>
      </c>
      <c r="E85" s="36">
        <f t="shared" si="21"/>
        <v>0</v>
      </c>
      <c r="F85" s="36">
        <f t="shared" si="21"/>
        <v>0</v>
      </c>
      <c r="G85" s="36">
        <f t="shared" si="21"/>
        <v>0</v>
      </c>
      <c r="H85" s="36">
        <f t="shared" si="21"/>
        <v>0</v>
      </c>
      <c r="I85" s="36">
        <f t="shared" si="21"/>
        <v>0</v>
      </c>
      <c r="J85" s="36">
        <f t="shared" si="21"/>
        <v>0</v>
      </c>
      <c r="K85" s="36">
        <f t="shared" si="21"/>
        <v>0</v>
      </c>
      <c r="L85" s="36">
        <f t="shared" si="21"/>
        <v>0</v>
      </c>
      <c r="M85" s="36">
        <f t="shared" si="21"/>
        <v>0</v>
      </c>
      <c r="N85" s="36">
        <f t="shared" si="21"/>
        <v>0</v>
      </c>
      <c r="O85" s="36">
        <f t="shared" si="21"/>
        <v>0</v>
      </c>
      <c r="P85" s="36">
        <f t="shared" si="21"/>
        <v>0</v>
      </c>
      <c r="Q85" s="36">
        <f t="shared" si="21"/>
        <v>0</v>
      </c>
      <c r="R85" s="36">
        <f t="shared" si="21"/>
        <v>0</v>
      </c>
      <c r="S85" s="36">
        <f t="shared" si="21"/>
        <v>0</v>
      </c>
      <c r="T85" s="36">
        <f t="shared" si="21"/>
        <v>0</v>
      </c>
    </row>
    <row r="86" spans="1:20">
      <c r="A86" s="272" t="s">
        <v>55</v>
      </c>
      <c r="B86" s="5" t="s">
        <v>226</v>
      </c>
      <c r="C86" s="37">
        <f t="shared" ref="C86:T88" si="22">C53+C20</f>
        <v>0</v>
      </c>
      <c r="D86" s="37">
        <f t="shared" si="22"/>
        <v>0</v>
      </c>
      <c r="E86" s="37">
        <f t="shared" si="22"/>
        <v>0</v>
      </c>
      <c r="F86" s="37">
        <f t="shared" si="22"/>
        <v>0</v>
      </c>
      <c r="G86" s="37">
        <f t="shared" si="22"/>
        <v>0</v>
      </c>
      <c r="H86" s="37">
        <f t="shared" si="22"/>
        <v>0</v>
      </c>
      <c r="I86" s="37">
        <f t="shared" si="22"/>
        <v>0</v>
      </c>
      <c r="J86" s="37">
        <f t="shared" si="22"/>
        <v>0</v>
      </c>
      <c r="K86" s="37">
        <f t="shared" si="22"/>
        <v>0</v>
      </c>
      <c r="L86" s="37">
        <f t="shared" si="22"/>
        <v>0</v>
      </c>
      <c r="M86" s="37">
        <f t="shared" si="22"/>
        <v>0</v>
      </c>
      <c r="N86" s="37">
        <f t="shared" si="22"/>
        <v>0</v>
      </c>
      <c r="O86" s="37">
        <f t="shared" si="22"/>
        <v>0</v>
      </c>
      <c r="P86" s="37">
        <f t="shared" si="22"/>
        <v>0</v>
      </c>
      <c r="Q86" s="37">
        <f t="shared" si="22"/>
        <v>0</v>
      </c>
      <c r="R86" s="37">
        <f t="shared" si="22"/>
        <v>0</v>
      </c>
      <c r="S86" s="37">
        <f t="shared" si="22"/>
        <v>0</v>
      </c>
      <c r="T86" s="37">
        <f t="shared" si="22"/>
        <v>0</v>
      </c>
    </row>
    <row r="87" spans="1:20">
      <c r="A87" s="272" t="s">
        <v>131</v>
      </c>
      <c r="B87" s="5" t="s">
        <v>227</v>
      </c>
      <c r="C87" s="37">
        <f t="shared" si="22"/>
        <v>0</v>
      </c>
      <c r="D87" s="37">
        <f t="shared" si="22"/>
        <v>0</v>
      </c>
      <c r="E87" s="37">
        <f t="shared" si="22"/>
        <v>0</v>
      </c>
      <c r="F87" s="37">
        <f t="shared" si="22"/>
        <v>0</v>
      </c>
      <c r="G87" s="37">
        <f t="shared" si="22"/>
        <v>0</v>
      </c>
      <c r="H87" s="37">
        <f t="shared" si="22"/>
        <v>0</v>
      </c>
      <c r="I87" s="37">
        <f t="shared" si="22"/>
        <v>0</v>
      </c>
      <c r="J87" s="37">
        <f t="shared" si="22"/>
        <v>0</v>
      </c>
      <c r="K87" s="37">
        <f t="shared" si="22"/>
        <v>0</v>
      </c>
      <c r="L87" s="37">
        <f t="shared" si="22"/>
        <v>0</v>
      </c>
      <c r="M87" s="37">
        <f t="shared" si="22"/>
        <v>0</v>
      </c>
      <c r="N87" s="37">
        <f t="shared" si="22"/>
        <v>0</v>
      </c>
      <c r="O87" s="37">
        <f t="shared" si="22"/>
        <v>0</v>
      </c>
      <c r="P87" s="37">
        <f t="shared" si="22"/>
        <v>0</v>
      </c>
      <c r="Q87" s="37">
        <f t="shared" si="22"/>
        <v>0</v>
      </c>
      <c r="R87" s="37">
        <f t="shared" si="22"/>
        <v>0</v>
      </c>
      <c r="S87" s="37">
        <f t="shared" si="22"/>
        <v>0</v>
      </c>
      <c r="T87" s="37">
        <f t="shared" si="22"/>
        <v>0</v>
      </c>
    </row>
    <row r="88" spans="1:20">
      <c r="A88" s="4" t="s">
        <v>59</v>
      </c>
      <c r="B88" s="269" t="s">
        <v>228</v>
      </c>
      <c r="C88" s="36">
        <f>C55+C22</f>
        <v>0</v>
      </c>
      <c r="D88" s="36">
        <f t="shared" si="22"/>
        <v>0</v>
      </c>
      <c r="E88" s="36">
        <f t="shared" si="22"/>
        <v>0</v>
      </c>
      <c r="F88" s="36">
        <f t="shared" si="22"/>
        <v>0</v>
      </c>
      <c r="G88" s="36">
        <f t="shared" si="22"/>
        <v>0</v>
      </c>
      <c r="H88" s="36">
        <f t="shared" si="22"/>
        <v>0</v>
      </c>
      <c r="I88" s="36">
        <f t="shared" si="22"/>
        <v>0</v>
      </c>
      <c r="J88" s="36">
        <f t="shared" si="22"/>
        <v>0</v>
      </c>
      <c r="K88" s="36">
        <f t="shared" si="22"/>
        <v>0</v>
      </c>
      <c r="L88" s="36">
        <f t="shared" si="22"/>
        <v>0</v>
      </c>
      <c r="M88" s="36">
        <f t="shared" si="22"/>
        <v>0</v>
      </c>
      <c r="N88" s="36">
        <f t="shared" si="22"/>
        <v>0</v>
      </c>
      <c r="O88" s="36">
        <f t="shared" si="22"/>
        <v>0</v>
      </c>
      <c r="P88" s="36">
        <f t="shared" si="22"/>
        <v>0</v>
      </c>
      <c r="Q88" s="36">
        <f t="shared" si="22"/>
        <v>0</v>
      </c>
      <c r="R88" s="36">
        <f t="shared" si="22"/>
        <v>0</v>
      </c>
      <c r="S88" s="36">
        <f t="shared" si="22"/>
        <v>0</v>
      </c>
      <c r="T88" s="36">
        <f t="shared" si="22"/>
        <v>0</v>
      </c>
    </row>
    <row r="89" spans="1:20">
      <c r="A89" s="3" t="s">
        <v>60</v>
      </c>
      <c r="B89" s="10" t="s">
        <v>229</v>
      </c>
      <c r="C89" s="35">
        <f>C84+C85-C88</f>
        <v>0</v>
      </c>
      <c r="D89" s="35">
        <f t="shared" ref="D89:T89" si="23">D84+D85-D88</f>
        <v>0</v>
      </c>
      <c r="E89" s="35">
        <f t="shared" si="23"/>
        <v>0</v>
      </c>
      <c r="F89" s="35">
        <f t="shared" si="23"/>
        <v>0</v>
      </c>
      <c r="G89" s="35">
        <f t="shared" si="23"/>
        <v>0</v>
      </c>
      <c r="H89" s="35">
        <f t="shared" si="23"/>
        <v>0</v>
      </c>
      <c r="I89" s="35">
        <f t="shared" si="23"/>
        <v>0</v>
      </c>
      <c r="J89" s="35">
        <f t="shared" si="23"/>
        <v>0</v>
      </c>
      <c r="K89" s="35">
        <f t="shared" si="23"/>
        <v>0</v>
      </c>
      <c r="L89" s="35">
        <f t="shared" si="23"/>
        <v>0</v>
      </c>
      <c r="M89" s="35">
        <f t="shared" si="23"/>
        <v>0</v>
      </c>
      <c r="N89" s="35">
        <f t="shared" si="23"/>
        <v>0</v>
      </c>
      <c r="O89" s="35">
        <f t="shared" si="23"/>
        <v>0</v>
      </c>
      <c r="P89" s="35">
        <f t="shared" si="23"/>
        <v>0</v>
      </c>
      <c r="Q89" s="35">
        <f t="shared" si="23"/>
        <v>0</v>
      </c>
      <c r="R89" s="35">
        <f t="shared" si="23"/>
        <v>0</v>
      </c>
      <c r="S89" s="35">
        <f t="shared" si="23"/>
        <v>0</v>
      </c>
      <c r="T89" s="35">
        <f t="shared" si="23"/>
        <v>0</v>
      </c>
    </row>
    <row r="90" spans="1:20">
      <c r="A90" s="4" t="s">
        <v>61</v>
      </c>
      <c r="B90" s="269" t="s">
        <v>230</v>
      </c>
      <c r="C90" s="36">
        <f>C57+C24</f>
        <v>0</v>
      </c>
      <c r="D90" s="36">
        <f t="shared" ref="D90:T91" si="24">D57+D24</f>
        <v>0</v>
      </c>
      <c r="E90" s="36">
        <f t="shared" si="24"/>
        <v>0</v>
      </c>
      <c r="F90" s="36">
        <f t="shared" si="24"/>
        <v>0</v>
      </c>
      <c r="G90" s="36">
        <f t="shared" si="24"/>
        <v>0</v>
      </c>
      <c r="H90" s="36">
        <f t="shared" si="24"/>
        <v>0</v>
      </c>
      <c r="I90" s="36">
        <f t="shared" si="24"/>
        <v>0</v>
      </c>
      <c r="J90" s="36">
        <f t="shared" si="24"/>
        <v>0</v>
      </c>
      <c r="K90" s="36">
        <f t="shared" si="24"/>
        <v>0</v>
      </c>
      <c r="L90" s="36">
        <f t="shared" si="24"/>
        <v>0</v>
      </c>
      <c r="M90" s="36">
        <f t="shared" si="24"/>
        <v>0</v>
      </c>
      <c r="N90" s="36">
        <f t="shared" si="24"/>
        <v>0</v>
      </c>
      <c r="O90" s="36">
        <f t="shared" si="24"/>
        <v>0</v>
      </c>
      <c r="P90" s="36">
        <f t="shared" si="24"/>
        <v>0</v>
      </c>
      <c r="Q90" s="36">
        <f t="shared" si="24"/>
        <v>0</v>
      </c>
      <c r="R90" s="36">
        <f t="shared" si="24"/>
        <v>0</v>
      </c>
      <c r="S90" s="36">
        <f t="shared" si="24"/>
        <v>0</v>
      </c>
      <c r="T90" s="36">
        <f t="shared" si="24"/>
        <v>0</v>
      </c>
    </row>
    <row r="91" spans="1:20">
      <c r="A91" s="4" t="s">
        <v>62</v>
      </c>
      <c r="B91" s="269" t="s">
        <v>231</v>
      </c>
      <c r="C91" s="36">
        <f>C58+C25</f>
        <v>0</v>
      </c>
      <c r="D91" s="36">
        <f t="shared" si="24"/>
        <v>0</v>
      </c>
      <c r="E91" s="36">
        <f t="shared" si="24"/>
        <v>0</v>
      </c>
      <c r="F91" s="36">
        <f t="shared" si="24"/>
        <v>0</v>
      </c>
      <c r="G91" s="36">
        <f t="shared" si="24"/>
        <v>0</v>
      </c>
      <c r="H91" s="36">
        <f t="shared" si="24"/>
        <v>0</v>
      </c>
      <c r="I91" s="36">
        <f t="shared" si="24"/>
        <v>0</v>
      </c>
      <c r="J91" s="36">
        <f t="shared" si="24"/>
        <v>0</v>
      </c>
      <c r="K91" s="36">
        <f t="shared" si="24"/>
        <v>0</v>
      </c>
      <c r="L91" s="36">
        <f t="shared" si="24"/>
        <v>0</v>
      </c>
      <c r="M91" s="36">
        <f t="shared" si="24"/>
        <v>0</v>
      </c>
      <c r="N91" s="36">
        <f t="shared" si="24"/>
        <v>0</v>
      </c>
      <c r="O91" s="36">
        <f t="shared" si="24"/>
        <v>0</v>
      </c>
      <c r="P91" s="36">
        <f t="shared" si="24"/>
        <v>0</v>
      </c>
      <c r="Q91" s="36">
        <f t="shared" si="24"/>
        <v>0</v>
      </c>
      <c r="R91" s="36">
        <f t="shared" si="24"/>
        <v>0</v>
      </c>
      <c r="S91" s="36">
        <f t="shared" si="24"/>
        <v>0</v>
      </c>
      <c r="T91" s="36">
        <f t="shared" si="24"/>
        <v>0</v>
      </c>
    </row>
    <row r="92" spans="1:20" ht="13.5" customHeight="1">
      <c r="A92" s="3" t="s">
        <v>55</v>
      </c>
      <c r="B92" s="10" t="s">
        <v>232</v>
      </c>
      <c r="C92" s="35">
        <f>C89+C90-C91</f>
        <v>0</v>
      </c>
      <c r="D92" s="35">
        <f t="shared" ref="D92:T92" si="25">D89+D90-D91</f>
        <v>0</v>
      </c>
      <c r="E92" s="35">
        <f t="shared" si="25"/>
        <v>0</v>
      </c>
      <c r="F92" s="35">
        <f t="shared" si="25"/>
        <v>0</v>
      </c>
      <c r="G92" s="35">
        <f t="shared" si="25"/>
        <v>0</v>
      </c>
      <c r="H92" s="35">
        <f t="shared" si="25"/>
        <v>0</v>
      </c>
      <c r="I92" s="35">
        <f t="shared" si="25"/>
        <v>0</v>
      </c>
      <c r="J92" s="35">
        <f t="shared" si="25"/>
        <v>0</v>
      </c>
      <c r="K92" s="35">
        <f t="shared" si="25"/>
        <v>0</v>
      </c>
      <c r="L92" s="35">
        <f t="shared" si="25"/>
        <v>0</v>
      </c>
      <c r="M92" s="35">
        <f t="shared" si="25"/>
        <v>0</v>
      </c>
      <c r="N92" s="35">
        <f t="shared" si="25"/>
        <v>0</v>
      </c>
      <c r="O92" s="35">
        <f t="shared" si="25"/>
        <v>0</v>
      </c>
      <c r="P92" s="35">
        <f t="shared" si="25"/>
        <v>0</v>
      </c>
      <c r="Q92" s="35">
        <f t="shared" si="25"/>
        <v>0</v>
      </c>
      <c r="R92" s="35">
        <f t="shared" si="25"/>
        <v>0</v>
      </c>
      <c r="S92" s="35">
        <f t="shared" si="25"/>
        <v>0</v>
      </c>
      <c r="T92" s="35">
        <f t="shared" si="25"/>
        <v>0</v>
      </c>
    </row>
    <row r="93" spans="1:20">
      <c r="A93" s="270" t="s">
        <v>55</v>
      </c>
      <c r="B93" s="165" t="s">
        <v>233</v>
      </c>
      <c r="C93" s="36">
        <f>C60+C27</f>
        <v>0</v>
      </c>
      <c r="D93" s="36">
        <f t="shared" ref="D93:T94" si="26">D60+D27</f>
        <v>0</v>
      </c>
      <c r="E93" s="36">
        <f t="shared" si="26"/>
        <v>0</v>
      </c>
      <c r="F93" s="36">
        <f t="shared" si="26"/>
        <v>0</v>
      </c>
      <c r="G93" s="36">
        <f t="shared" si="26"/>
        <v>0</v>
      </c>
      <c r="H93" s="36">
        <f t="shared" si="26"/>
        <v>0</v>
      </c>
      <c r="I93" s="36">
        <f t="shared" si="26"/>
        <v>0</v>
      </c>
      <c r="J93" s="36">
        <f t="shared" si="26"/>
        <v>0</v>
      </c>
      <c r="K93" s="36">
        <f t="shared" si="26"/>
        <v>0</v>
      </c>
      <c r="L93" s="36">
        <f t="shared" si="26"/>
        <v>0</v>
      </c>
      <c r="M93" s="36">
        <f t="shared" si="26"/>
        <v>0</v>
      </c>
      <c r="N93" s="36">
        <f t="shared" si="26"/>
        <v>0</v>
      </c>
      <c r="O93" s="36">
        <f t="shared" si="26"/>
        <v>0</v>
      </c>
      <c r="P93" s="36">
        <f t="shared" si="26"/>
        <v>0</v>
      </c>
      <c r="Q93" s="36">
        <f t="shared" si="26"/>
        <v>0</v>
      </c>
      <c r="R93" s="36">
        <f t="shared" si="26"/>
        <v>0</v>
      </c>
      <c r="S93" s="36">
        <f t="shared" si="26"/>
        <v>0</v>
      </c>
      <c r="T93" s="36">
        <f t="shared" si="26"/>
        <v>0</v>
      </c>
    </row>
    <row r="94" spans="1:20">
      <c r="A94" s="270" t="s">
        <v>131</v>
      </c>
      <c r="B94" s="165" t="s">
        <v>234</v>
      </c>
      <c r="C94" s="36">
        <f>C61+C28</f>
        <v>0</v>
      </c>
      <c r="D94" s="36">
        <f t="shared" si="26"/>
        <v>0</v>
      </c>
      <c r="E94" s="36">
        <f t="shared" si="26"/>
        <v>0</v>
      </c>
      <c r="F94" s="36">
        <f t="shared" si="26"/>
        <v>0</v>
      </c>
      <c r="G94" s="36">
        <f t="shared" si="26"/>
        <v>0</v>
      </c>
      <c r="H94" s="36">
        <f t="shared" si="26"/>
        <v>0</v>
      </c>
      <c r="I94" s="36">
        <f t="shared" si="26"/>
        <v>0</v>
      </c>
      <c r="J94" s="36">
        <f t="shared" si="26"/>
        <v>0</v>
      </c>
      <c r="K94" s="36">
        <f t="shared" si="26"/>
        <v>0</v>
      </c>
      <c r="L94" s="36">
        <f t="shared" si="26"/>
        <v>0</v>
      </c>
      <c r="M94" s="36">
        <f t="shared" si="26"/>
        <v>0</v>
      </c>
      <c r="N94" s="36">
        <f t="shared" si="26"/>
        <v>0</v>
      </c>
      <c r="O94" s="36">
        <f t="shared" si="26"/>
        <v>0</v>
      </c>
      <c r="P94" s="36">
        <f t="shared" si="26"/>
        <v>0</v>
      </c>
      <c r="Q94" s="36">
        <f t="shared" si="26"/>
        <v>0</v>
      </c>
      <c r="R94" s="36">
        <f t="shared" si="26"/>
        <v>0</v>
      </c>
      <c r="S94" s="36">
        <f t="shared" si="26"/>
        <v>0</v>
      </c>
      <c r="T94" s="36">
        <f t="shared" si="26"/>
        <v>0</v>
      </c>
    </row>
    <row r="95" spans="1:20">
      <c r="A95" s="3" t="s">
        <v>235</v>
      </c>
      <c r="B95" s="10" t="s">
        <v>236</v>
      </c>
      <c r="C95" s="35">
        <f>C92+C93-C94</f>
        <v>0</v>
      </c>
      <c r="D95" s="35">
        <f t="shared" ref="D95:T95" si="27">D92+D93-D94</f>
        <v>0</v>
      </c>
      <c r="E95" s="35">
        <f t="shared" si="27"/>
        <v>0</v>
      </c>
      <c r="F95" s="35">
        <f t="shared" si="27"/>
        <v>0</v>
      </c>
      <c r="G95" s="35">
        <f t="shared" si="27"/>
        <v>0</v>
      </c>
      <c r="H95" s="35">
        <f t="shared" si="27"/>
        <v>0</v>
      </c>
      <c r="I95" s="35">
        <f t="shared" si="27"/>
        <v>0</v>
      </c>
      <c r="J95" s="35">
        <f t="shared" si="27"/>
        <v>0</v>
      </c>
      <c r="K95" s="35">
        <f t="shared" si="27"/>
        <v>0</v>
      </c>
      <c r="L95" s="35">
        <f t="shared" si="27"/>
        <v>0</v>
      </c>
      <c r="M95" s="35">
        <f t="shared" si="27"/>
        <v>0</v>
      </c>
      <c r="N95" s="35">
        <f t="shared" si="27"/>
        <v>0</v>
      </c>
      <c r="O95" s="35">
        <f t="shared" si="27"/>
        <v>0</v>
      </c>
      <c r="P95" s="35">
        <f t="shared" si="27"/>
        <v>0</v>
      </c>
      <c r="Q95" s="35">
        <f t="shared" si="27"/>
        <v>0</v>
      </c>
      <c r="R95" s="35">
        <f t="shared" si="27"/>
        <v>0</v>
      </c>
      <c r="S95" s="35">
        <f t="shared" si="27"/>
        <v>0</v>
      </c>
      <c r="T95" s="35">
        <f t="shared" si="27"/>
        <v>0</v>
      </c>
    </row>
    <row r="96" spans="1:20">
      <c r="A96" s="274" t="s">
        <v>237</v>
      </c>
      <c r="B96" s="269" t="s">
        <v>238</v>
      </c>
      <c r="C96" s="36">
        <f>C63+C30</f>
        <v>0</v>
      </c>
      <c r="D96" s="36">
        <f t="shared" ref="D96:T97" si="28">D63+D30</f>
        <v>0</v>
      </c>
      <c r="E96" s="36">
        <f t="shared" si="28"/>
        <v>0</v>
      </c>
      <c r="F96" s="36">
        <f t="shared" si="28"/>
        <v>0</v>
      </c>
      <c r="G96" s="36">
        <f t="shared" si="28"/>
        <v>0</v>
      </c>
      <c r="H96" s="36">
        <f t="shared" si="28"/>
        <v>0</v>
      </c>
      <c r="I96" s="36">
        <f t="shared" si="28"/>
        <v>0</v>
      </c>
      <c r="J96" s="36">
        <f t="shared" si="28"/>
        <v>0</v>
      </c>
      <c r="K96" s="36">
        <f t="shared" si="28"/>
        <v>0</v>
      </c>
      <c r="L96" s="36">
        <f t="shared" si="28"/>
        <v>0</v>
      </c>
      <c r="M96" s="36">
        <f t="shared" si="28"/>
        <v>0</v>
      </c>
      <c r="N96" s="36">
        <f t="shared" si="28"/>
        <v>0</v>
      </c>
      <c r="O96" s="36">
        <f t="shared" si="28"/>
        <v>0</v>
      </c>
      <c r="P96" s="36">
        <f t="shared" si="28"/>
        <v>0</v>
      </c>
      <c r="Q96" s="36">
        <f t="shared" si="28"/>
        <v>0</v>
      </c>
      <c r="R96" s="36">
        <f t="shared" si="28"/>
        <v>0</v>
      </c>
      <c r="S96" s="36">
        <f t="shared" si="28"/>
        <v>0</v>
      </c>
      <c r="T96" s="36">
        <f t="shared" si="28"/>
        <v>0</v>
      </c>
    </row>
    <row r="97" spans="1:60">
      <c r="A97" s="274" t="s">
        <v>239</v>
      </c>
      <c r="B97" s="269" t="s">
        <v>240</v>
      </c>
      <c r="C97" s="36">
        <f>C64+C31</f>
        <v>0</v>
      </c>
      <c r="D97" s="36">
        <f t="shared" si="28"/>
        <v>0</v>
      </c>
      <c r="E97" s="36">
        <f t="shared" si="28"/>
        <v>0</v>
      </c>
      <c r="F97" s="36">
        <f t="shared" si="28"/>
        <v>0</v>
      </c>
      <c r="G97" s="36">
        <f t="shared" si="28"/>
        <v>0</v>
      </c>
      <c r="H97" s="36">
        <f t="shared" si="28"/>
        <v>0</v>
      </c>
      <c r="I97" s="36">
        <f t="shared" si="28"/>
        <v>0</v>
      </c>
      <c r="J97" s="36">
        <f t="shared" si="28"/>
        <v>0</v>
      </c>
      <c r="K97" s="36">
        <f t="shared" si="28"/>
        <v>0</v>
      </c>
      <c r="L97" s="36">
        <f t="shared" si="28"/>
        <v>0</v>
      </c>
      <c r="M97" s="36">
        <f t="shared" si="28"/>
        <v>0</v>
      </c>
      <c r="N97" s="36">
        <f t="shared" si="28"/>
        <v>0</v>
      </c>
      <c r="O97" s="36">
        <f t="shared" si="28"/>
        <v>0</v>
      </c>
      <c r="P97" s="36">
        <f t="shared" si="28"/>
        <v>0</v>
      </c>
      <c r="Q97" s="36">
        <f t="shared" si="28"/>
        <v>0</v>
      </c>
      <c r="R97" s="36">
        <f t="shared" si="28"/>
        <v>0</v>
      </c>
      <c r="S97" s="36">
        <f t="shared" si="28"/>
        <v>0</v>
      </c>
      <c r="T97" s="36">
        <f t="shared" si="28"/>
        <v>0</v>
      </c>
    </row>
    <row r="98" spans="1:60">
      <c r="A98" s="2" t="s">
        <v>241</v>
      </c>
      <c r="B98" s="275" t="s">
        <v>242</v>
      </c>
      <c r="C98" s="34">
        <f>C95-C96-C97</f>
        <v>0</v>
      </c>
      <c r="D98" s="34">
        <f t="shared" ref="D98:T98" si="29">D95-D96-D97</f>
        <v>0</v>
      </c>
      <c r="E98" s="34">
        <f t="shared" si="29"/>
        <v>0</v>
      </c>
      <c r="F98" s="34">
        <f t="shared" si="29"/>
        <v>0</v>
      </c>
      <c r="G98" s="34">
        <f t="shared" si="29"/>
        <v>0</v>
      </c>
      <c r="H98" s="34">
        <f t="shared" si="29"/>
        <v>0</v>
      </c>
      <c r="I98" s="34">
        <f t="shared" si="29"/>
        <v>0</v>
      </c>
      <c r="J98" s="34">
        <f t="shared" si="29"/>
        <v>0</v>
      </c>
      <c r="K98" s="34">
        <f t="shared" si="29"/>
        <v>0</v>
      </c>
      <c r="L98" s="34">
        <f t="shared" si="29"/>
        <v>0</v>
      </c>
      <c r="M98" s="34">
        <f t="shared" si="29"/>
        <v>0</v>
      </c>
      <c r="N98" s="34">
        <f t="shared" si="29"/>
        <v>0</v>
      </c>
      <c r="O98" s="34">
        <f t="shared" si="29"/>
        <v>0</v>
      </c>
      <c r="P98" s="34">
        <f t="shared" si="29"/>
        <v>0</v>
      </c>
      <c r="Q98" s="34">
        <f t="shared" si="29"/>
        <v>0</v>
      </c>
      <c r="R98" s="34">
        <f t="shared" si="29"/>
        <v>0</v>
      </c>
      <c r="S98" s="34">
        <f t="shared" si="29"/>
        <v>0</v>
      </c>
      <c r="T98" s="34">
        <f t="shared" si="29"/>
        <v>0</v>
      </c>
    </row>
    <row r="99" spans="1:60" s="286" customFormat="1">
      <c r="A99" s="282"/>
      <c r="B99" s="283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85"/>
      <c r="AV99" s="285"/>
      <c r="AW99" s="285"/>
      <c r="AX99" s="285"/>
      <c r="AY99" s="285"/>
      <c r="AZ99" s="285"/>
      <c r="BA99" s="285"/>
      <c r="BB99" s="285"/>
      <c r="BC99" s="285"/>
      <c r="BD99" s="285"/>
      <c r="BE99" s="285"/>
      <c r="BF99" s="285"/>
      <c r="BG99" s="285"/>
      <c r="BH99" s="285"/>
    </row>
    <row r="100" spans="1:60" s="286" customFormat="1">
      <c r="A100" s="24" t="s">
        <v>370</v>
      </c>
      <c r="B100" s="24"/>
      <c r="C100" s="27"/>
      <c r="D100" s="27"/>
      <c r="E100" s="28"/>
      <c r="F100" s="28"/>
      <c r="G100" s="263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5"/>
      <c r="AO100" s="285"/>
      <c r="AP100" s="285"/>
      <c r="AQ100" s="285"/>
      <c r="AR100" s="285"/>
      <c r="AS100" s="285"/>
      <c r="AT100" s="285"/>
      <c r="AU100" s="285"/>
      <c r="AV100" s="285"/>
      <c r="AW100" s="285"/>
      <c r="AX100" s="285"/>
      <c r="AY100" s="285"/>
      <c r="AZ100" s="285"/>
      <c r="BA100" s="285"/>
      <c r="BB100" s="285"/>
      <c r="BC100" s="285"/>
      <c r="BD100" s="285"/>
      <c r="BE100" s="285"/>
      <c r="BF100" s="285"/>
      <c r="BG100" s="285"/>
      <c r="BH100" s="285"/>
    </row>
    <row r="101" spans="1:60" s="286" customFormat="1">
      <c r="A101" s="8"/>
      <c r="B101" s="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  <c r="AS101" s="285"/>
      <c r="AT101" s="285"/>
      <c r="AU101" s="285"/>
      <c r="AV101" s="285"/>
      <c r="AW101" s="285"/>
      <c r="AX101" s="285"/>
      <c r="AY101" s="285"/>
      <c r="AZ101" s="285"/>
      <c r="BA101" s="285"/>
      <c r="BB101" s="285"/>
      <c r="BC101" s="285"/>
      <c r="BD101" s="285"/>
      <c r="BE101" s="285"/>
      <c r="BF101" s="285"/>
      <c r="BG101" s="285"/>
      <c r="BH101" s="285"/>
    </row>
    <row r="102" spans="1:60" s="286" customFormat="1">
      <c r="A102" s="26" t="s">
        <v>27</v>
      </c>
      <c r="B102" s="49" t="s">
        <v>28</v>
      </c>
      <c r="C102" s="30" t="s">
        <v>29</v>
      </c>
      <c r="D102" s="30" t="s">
        <v>29</v>
      </c>
      <c r="E102" s="30" t="s">
        <v>29</v>
      </c>
      <c r="F102" s="30" t="s">
        <v>29</v>
      </c>
      <c r="G102" s="30" t="s">
        <v>29</v>
      </c>
      <c r="H102" s="30" t="s">
        <v>29</v>
      </c>
      <c r="I102" s="30" t="s">
        <v>29</v>
      </c>
      <c r="J102" s="30" t="s">
        <v>29</v>
      </c>
      <c r="K102" s="30" t="s">
        <v>29</v>
      </c>
      <c r="L102" s="30" t="s">
        <v>29</v>
      </c>
      <c r="M102" s="30" t="s">
        <v>29</v>
      </c>
      <c r="N102" s="30" t="s">
        <v>29</v>
      </c>
      <c r="O102" s="30" t="s">
        <v>29</v>
      </c>
      <c r="P102" s="30" t="s">
        <v>29</v>
      </c>
      <c r="Q102" s="30" t="s">
        <v>29</v>
      </c>
      <c r="R102" s="30" t="s">
        <v>29</v>
      </c>
      <c r="S102" s="30" t="s">
        <v>29</v>
      </c>
      <c r="T102" s="30" t="s">
        <v>29</v>
      </c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  <c r="AL102" s="285"/>
      <c r="AM102" s="285"/>
      <c r="AN102" s="285"/>
      <c r="AO102" s="285"/>
      <c r="AP102" s="285"/>
      <c r="AQ102" s="285"/>
      <c r="AR102" s="285"/>
      <c r="AS102" s="285"/>
      <c r="AT102" s="285"/>
      <c r="AU102" s="285"/>
      <c r="AV102" s="285"/>
      <c r="AW102" s="285"/>
      <c r="AX102" s="285"/>
      <c r="AY102" s="285"/>
      <c r="AZ102" s="285"/>
      <c r="BA102" s="285"/>
      <c r="BB102" s="285"/>
      <c r="BC102" s="285"/>
      <c r="BD102" s="285"/>
      <c r="BE102" s="285"/>
      <c r="BF102" s="285"/>
      <c r="BG102" s="285"/>
      <c r="BH102" s="285"/>
    </row>
    <row r="103" spans="1:60" s="286" customFormat="1" ht="25.5">
      <c r="A103" s="287" t="s">
        <v>54</v>
      </c>
      <c r="B103" s="288" t="s">
        <v>66</v>
      </c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5"/>
      <c r="AU103" s="285"/>
      <c r="AV103" s="285"/>
      <c r="AW103" s="285"/>
      <c r="AX103" s="285"/>
      <c r="AY103" s="285"/>
      <c r="AZ103" s="285"/>
      <c r="BA103" s="285"/>
      <c r="BB103" s="285"/>
      <c r="BC103" s="285"/>
      <c r="BD103" s="285"/>
      <c r="BE103" s="285"/>
      <c r="BF103" s="285"/>
      <c r="BG103" s="285"/>
      <c r="BH103" s="285"/>
    </row>
    <row r="104" spans="1:60" s="286" customFormat="1">
      <c r="A104" s="290" t="s">
        <v>55</v>
      </c>
      <c r="B104" s="10" t="s">
        <v>242</v>
      </c>
      <c r="C104" s="35">
        <f t="shared" ref="C104:T104" si="30">C32</f>
        <v>0</v>
      </c>
      <c r="D104" s="35">
        <f t="shared" si="30"/>
        <v>0</v>
      </c>
      <c r="E104" s="35">
        <f t="shared" si="30"/>
        <v>0</v>
      </c>
      <c r="F104" s="35">
        <f t="shared" si="30"/>
        <v>0</v>
      </c>
      <c r="G104" s="35">
        <f t="shared" si="30"/>
        <v>0</v>
      </c>
      <c r="H104" s="35">
        <f t="shared" si="30"/>
        <v>0</v>
      </c>
      <c r="I104" s="35">
        <f t="shared" si="30"/>
        <v>0</v>
      </c>
      <c r="J104" s="35">
        <f t="shared" si="30"/>
        <v>0</v>
      </c>
      <c r="K104" s="35">
        <f t="shared" si="30"/>
        <v>0</v>
      </c>
      <c r="L104" s="35">
        <f t="shared" si="30"/>
        <v>0</v>
      </c>
      <c r="M104" s="35">
        <f t="shared" si="30"/>
        <v>0</v>
      </c>
      <c r="N104" s="35">
        <f t="shared" si="30"/>
        <v>0</v>
      </c>
      <c r="O104" s="35">
        <f t="shared" si="30"/>
        <v>0</v>
      </c>
      <c r="P104" s="35">
        <f t="shared" si="30"/>
        <v>0</v>
      </c>
      <c r="Q104" s="35">
        <f t="shared" si="30"/>
        <v>0</v>
      </c>
      <c r="R104" s="35">
        <f t="shared" si="30"/>
        <v>0</v>
      </c>
      <c r="S104" s="35">
        <f t="shared" si="30"/>
        <v>0</v>
      </c>
      <c r="T104" s="35">
        <f t="shared" si="30"/>
        <v>0</v>
      </c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  <c r="AL104" s="285"/>
      <c r="AM104" s="285"/>
      <c r="AN104" s="285"/>
      <c r="AO104" s="285"/>
      <c r="AP104" s="285"/>
      <c r="AQ104" s="285"/>
      <c r="AR104" s="285"/>
      <c r="AS104" s="285"/>
      <c r="AT104" s="285"/>
      <c r="AU104" s="285"/>
      <c r="AV104" s="285"/>
      <c r="AW104" s="285"/>
      <c r="AX104" s="285"/>
      <c r="AY104" s="285"/>
      <c r="AZ104" s="285"/>
      <c r="BA104" s="285"/>
      <c r="BB104" s="285"/>
      <c r="BC104" s="285"/>
      <c r="BD104" s="285"/>
      <c r="BE104" s="285"/>
      <c r="BF104" s="285"/>
      <c r="BG104" s="285"/>
      <c r="BH104" s="285"/>
    </row>
    <row r="105" spans="1:60" s="286" customFormat="1">
      <c r="A105" s="290" t="s">
        <v>131</v>
      </c>
      <c r="B105" s="10" t="s">
        <v>243</v>
      </c>
      <c r="C105" s="35">
        <f t="shared" ref="C105:T105" si="31">SUM(C106:C113)</f>
        <v>0</v>
      </c>
      <c r="D105" s="35">
        <f t="shared" si="31"/>
        <v>0</v>
      </c>
      <c r="E105" s="35">
        <f t="shared" si="31"/>
        <v>0</v>
      </c>
      <c r="F105" s="35">
        <f t="shared" si="31"/>
        <v>0</v>
      </c>
      <c r="G105" s="35">
        <f t="shared" si="31"/>
        <v>0</v>
      </c>
      <c r="H105" s="35">
        <f t="shared" si="31"/>
        <v>0</v>
      </c>
      <c r="I105" s="35">
        <f t="shared" si="31"/>
        <v>0</v>
      </c>
      <c r="J105" s="35">
        <f t="shared" si="31"/>
        <v>0</v>
      </c>
      <c r="K105" s="35">
        <f t="shared" si="31"/>
        <v>0</v>
      </c>
      <c r="L105" s="35">
        <f t="shared" si="31"/>
        <v>0</v>
      </c>
      <c r="M105" s="35">
        <f t="shared" si="31"/>
        <v>0</v>
      </c>
      <c r="N105" s="35">
        <f t="shared" si="31"/>
        <v>0</v>
      </c>
      <c r="O105" s="35">
        <f t="shared" si="31"/>
        <v>0</v>
      </c>
      <c r="P105" s="35">
        <f t="shared" si="31"/>
        <v>0</v>
      </c>
      <c r="Q105" s="35">
        <f t="shared" si="31"/>
        <v>0</v>
      </c>
      <c r="R105" s="35">
        <f t="shared" si="31"/>
        <v>0</v>
      </c>
      <c r="S105" s="35">
        <f t="shared" si="31"/>
        <v>0</v>
      </c>
      <c r="T105" s="35">
        <f t="shared" si="31"/>
        <v>0</v>
      </c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5"/>
      <c r="AO105" s="285"/>
      <c r="AP105" s="285"/>
      <c r="AQ105" s="285"/>
      <c r="AR105" s="285"/>
      <c r="AS105" s="285"/>
      <c r="AT105" s="285"/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</row>
    <row r="106" spans="1:60" s="286" customFormat="1">
      <c r="A106" s="291">
        <v>1</v>
      </c>
      <c r="B106" s="165" t="s">
        <v>244</v>
      </c>
      <c r="C106" s="37">
        <f t="shared" ref="C106:T106" si="32">C10</f>
        <v>0</v>
      </c>
      <c r="D106" s="37">
        <f t="shared" si="32"/>
        <v>0</v>
      </c>
      <c r="E106" s="37">
        <f t="shared" si="32"/>
        <v>0</v>
      </c>
      <c r="F106" s="37">
        <f t="shared" si="32"/>
        <v>0</v>
      </c>
      <c r="G106" s="37">
        <f t="shared" si="32"/>
        <v>0</v>
      </c>
      <c r="H106" s="37">
        <f t="shared" si="32"/>
        <v>0</v>
      </c>
      <c r="I106" s="37">
        <f t="shared" si="32"/>
        <v>0</v>
      </c>
      <c r="J106" s="37">
        <f t="shared" si="32"/>
        <v>0</v>
      </c>
      <c r="K106" s="37">
        <f t="shared" si="32"/>
        <v>0</v>
      </c>
      <c r="L106" s="37">
        <f t="shared" si="32"/>
        <v>0</v>
      </c>
      <c r="M106" s="37">
        <f t="shared" si="32"/>
        <v>0</v>
      </c>
      <c r="N106" s="37">
        <f t="shared" si="32"/>
        <v>0</v>
      </c>
      <c r="O106" s="37">
        <f t="shared" si="32"/>
        <v>0</v>
      </c>
      <c r="P106" s="37">
        <f t="shared" si="32"/>
        <v>0</v>
      </c>
      <c r="Q106" s="37">
        <f t="shared" si="32"/>
        <v>0</v>
      </c>
      <c r="R106" s="37">
        <f t="shared" si="32"/>
        <v>0</v>
      </c>
      <c r="S106" s="37">
        <f t="shared" si="32"/>
        <v>0</v>
      </c>
      <c r="T106" s="37">
        <f t="shared" si="32"/>
        <v>0</v>
      </c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5"/>
      <c r="AL106" s="285"/>
      <c r="AM106" s="285"/>
      <c r="AN106" s="285"/>
      <c r="AO106" s="285"/>
      <c r="AP106" s="285"/>
      <c r="AQ106" s="285"/>
      <c r="AR106" s="285"/>
      <c r="AS106" s="285"/>
      <c r="AT106" s="285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85"/>
      <c r="BG106" s="285"/>
      <c r="BH106" s="285"/>
    </row>
    <row r="107" spans="1:60" s="286" customFormat="1">
      <c r="A107" s="291">
        <v>2</v>
      </c>
      <c r="B107" s="165" t="s">
        <v>245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/>
      <c r="AP107" s="285"/>
      <c r="AQ107" s="285"/>
      <c r="AR107" s="285"/>
      <c r="AS107" s="285"/>
      <c r="AT107" s="285"/>
      <c r="AU107" s="285"/>
      <c r="AV107" s="285"/>
      <c r="AW107" s="285"/>
      <c r="AX107" s="285"/>
      <c r="AY107" s="285"/>
      <c r="AZ107" s="285"/>
      <c r="BA107" s="285"/>
      <c r="BB107" s="285"/>
      <c r="BC107" s="285"/>
      <c r="BD107" s="285"/>
      <c r="BE107" s="285"/>
      <c r="BF107" s="285"/>
      <c r="BG107" s="285"/>
      <c r="BH107" s="285"/>
    </row>
    <row r="108" spans="1:60" s="286" customFormat="1" ht="25.5">
      <c r="A108" s="291">
        <v>3</v>
      </c>
      <c r="B108" s="165" t="s">
        <v>246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  <c r="AL108" s="285"/>
      <c r="AM108" s="285"/>
      <c r="AN108" s="285"/>
      <c r="AO108" s="285"/>
      <c r="AP108" s="285"/>
      <c r="AQ108" s="285"/>
      <c r="AR108" s="285"/>
      <c r="AS108" s="285"/>
      <c r="AT108" s="285"/>
      <c r="AU108" s="285"/>
      <c r="AV108" s="285"/>
      <c r="AW108" s="285"/>
      <c r="AX108" s="285"/>
      <c r="AY108" s="285"/>
      <c r="AZ108" s="285"/>
      <c r="BA108" s="285"/>
      <c r="BB108" s="285"/>
      <c r="BC108" s="285"/>
      <c r="BD108" s="285"/>
      <c r="BE108" s="285"/>
      <c r="BF108" s="285"/>
      <c r="BG108" s="285"/>
      <c r="BH108" s="285"/>
    </row>
    <row r="109" spans="1:60" s="286" customFormat="1">
      <c r="A109" s="291">
        <v>4</v>
      </c>
      <c r="B109" s="165" t="s">
        <v>247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/>
      <c r="AP109" s="285"/>
      <c r="AQ109" s="285"/>
      <c r="AR109" s="285"/>
      <c r="AS109" s="285"/>
      <c r="AT109" s="285"/>
      <c r="AU109" s="285"/>
      <c r="AV109" s="285"/>
      <c r="AW109" s="285"/>
      <c r="AX109" s="285"/>
      <c r="AY109" s="285"/>
      <c r="AZ109" s="285"/>
      <c r="BA109" s="285"/>
      <c r="BB109" s="285"/>
      <c r="BC109" s="285"/>
      <c r="BD109" s="285"/>
      <c r="BE109" s="285"/>
      <c r="BF109" s="285"/>
      <c r="BG109" s="285"/>
      <c r="BH109" s="285"/>
    </row>
    <row r="110" spans="1:60" s="286" customFormat="1">
      <c r="A110" s="291">
        <v>5</v>
      </c>
      <c r="B110" s="165" t="s">
        <v>248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5"/>
      <c r="AL110" s="285"/>
      <c r="AM110" s="285"/>
      <c r="AN110" s="285"/>
      <c r="AO110" s="285"/>
      <c r="AP110" s="285"/>
      <c r="AQ110" s="285"/>
      <c r="AR110" s="285"/>
      <c r="AS110" s="285"/>
      <c r="AT110" s="285"/>
      <c r="AU110" s="285"/>
      <c r="AV110" s="285"/>
      <c r="AW110" s="285"/>
      <c r="AX110" s="285"/>
      <c r="AY110" s="285"/>
      <c r="AZ110" s="285"/>
      <c r="BA110" s="285"/>
      <c r="BB110" s="285"/>
      <c r="BC110" s="285"/>
      <c r="BD110" s="285"/>
      <c r="BE110" s="285"/>
      <c r="BF110" s="285"/>
      <c r="BG110" s="285"/>
      <c r="BH110" s="285"/>
    </row>
    <row r="111" spans="1:60" s="286" customFormat="1">
      <c r="A111" s="291">
        <v>6</v>
      </c>
      <c r="B111" s="165" t="s">
        <v>249</v>
      </c>
      <c r="C111" s="350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5"/>
      <c r="AL111" s="285"/>
      <c r="AM111" s="285"/>
      <c r="AN111" s="285"/>
      <c r="AO111" s="285"/>
      <c r="AP111" s="285"/>
      <c r="AQ111" s="285"/>
      <c r="AR111" s="285"/>
      <c r="AS111" s="285"/>
      <c r="AT111" s="285"/>
      <c r="AU111" s="285"/>
      <c r="AV111" s="285"/>
      <c r="AW111" s="285"/>
      <c r="AX111" s="285"/>
      <c r="AY111" s="285"/>
      <c r="AZ111" s="285"/>
      <c r="BA111" s="285"/>
      <c r="BB111" s="285"/>
      <c r="BC111" s="285"/>
      <c r="BD111" s="285"/>
      <c r="BE111" s="285"/>
      <c r="BF111" s="285"/>
      <c r="BG111" s="285"/>
      <c r="BH111" s="285"/>
    </row>
    <row r="112" spans="1:60" s="286" customFormat="1">
      <c r="A112" s="291">
        <v>7</v>
      </c>
      <c r="B112" s="165" t="s">
        <v>250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5"/>
      <c r="AL112" s="285"/>
      <c r="AM112" s="285"/>
      <c r="AN112" s="285"/>
      <c r="AO112" s="285"/>
      <c r="AP112" s="285"/>
      <c r="AQ112" s="285"/>
      <c r="AR112" s="285"/>
      <c r="AS112" s="285"/>
      <c r="AT112" s="285"/>
      <c r="AU112" s="285"/>
      <c r="AV112" s="285"/>
      <c r="AW112" s="285"/>
      <c r="AX112" s="285"/>
      <c r="AY112" s="285"/>
      <c r="AZ112" s="285"/>
      <c r="BA112" s="285"/>
      <c r="BB112" s="285"/>
      <c r="BC112" s="285"/>
      <c r="BD112" s="285"/>
      <c r="BE112" s="285"/>
      <c r="BF112" s="285"/>
      <c r="BG112" s="285"/>
      <c r="BH112" s="285"/>
    </row>
    <row r="113" spans="1:60" s="286" customFormat="1">
      <c r="A113" s="291">
        <v>8</v>
      </c>
      <c r="B113" s="165" t="s">
        <v>251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5"/>
      <c r="AL113" s="285"/>
      <c r="AM113" s="285"/>
      <c r="AN113" s="285"/>
      <c r="AO113" s="285"/>
      <c r="AP113" s="285"/>
      <c r="AQ113" s="285"/>
      <c r="AR113" s="285"/>
      <c r="AS113" s="285"/>
      <c r="AT113" s="285"/>
      <c r="AU113" s="285"/>
      <c r="AV113" s="285"/>
      <c r="AW113" s="285"/>
      <c r="AX113" s="285"/>
      <c r="AY113" s="285"/>
      <c r="AZ113" s="285"/>
      <c r="BA113" s="285"/>
      <c r="BB113" s="285"/>
      <c r="BC113" s="285"/>
      <c r="BD113" s="285"/>
      <c r="BE113" s="285"/>
      <c r="BF113" s="285"/>
      <c r="BG113" s="285"/>
      <c r="BH113" s="285"/>
    </row>
    <row r="114" spans="1:60" s="286" customFormat="1" ht="25.5">
      <c r="A114" s="292" t="s">
        <v>142</v>
      </c>
      <c r="B114" s="275" t="s">
        <v>252</v>
      </c>
      <c r="C114" s="34">
        <f>C104+C105</f>
        <v>0</v>
      </c>
      <c r="D114" s="34">
        <f t="shared" ref="D114:T114" si="33">D104+D105</f>
        <v>0</v>
      </c>
      <c r="E114" s="34">
        <f t="shared" si="33"/>
        <v>0</v>
      </c>
      <c r="F114" s="34">
        <f t="shared" si="33"/>
        <v>0</v>
      </c>
      <c r="G114" s="34">
        <f t="shared" si="33"/>
        <v>0</v>
      </c>
      <c r="H114" s="34">
        <f t="shared" si="33"/>
        <v>0</v>
      </c>
      <c r="I114" s="34">
        <f t="shared" si="33"/>
        <v>0</v>
      </c>
      <c r="J114" s="34">
        <f t="shared" si="33"/>
        <v>0</v>
      </c>
      <c r="K114" s="34">
        <f t="shared" si="33"/>
        <v>0</v>
      </c>
      <c r="L114" s="34">
        <f t="shared" si="33"/>
        <v>0</v>
      </c>
      <c r="M114" s="34">
        <f t="shared" si="33"/>
        <v>0</v>
      </c>
      <c r="N114" s="34">
        <f t="shared" si="33"/>
        <v>0</v>
      </c>
      <c r="O114" s="34">
        <f t="shared" si="33"/>
        <v>0</v>
      </c>
      <c r="P114" s="34">
        <f t="shared" si="33"/>
        <v>0</v>
      </c>
      <c r="Q114" s="34">
        <f t="shared" si="33"/>
        <v>0</v>
      </c>
      <c r="R114" s="34">
        <f t="shared" si="33"/>
        <v>0</v>
      </c>
      <c r="S114" s="34">
        <f t="shared" si="33"/>
        <v>0</v>
      </c>
      <c r="T114" s="34">
        <f t="shared" si="33"/>
        <v>0</v>
      </c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5"/>
      <c r="AL114" s="285"/>
      <c r="AM114" s="285"/>
      <c r="AN114" s="285"/>
      <c r="AO114" s="285"/>
      <c r="AP114" s="285"/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5"/>
      <c r="BA114" s="285"/>
      <c r="BB114" s="285"/>
      <c r="BC114" s="285"/>
      <c r="BD114" s="285"/>
      <c r="BE114" s="285"/>
      <c r="BF114" s="285"/>
      <c r="BG114" s="285"/>
      <c r="BH114" s="285"/>
    </row>
    <row r="115" spans="1:60" s="286" customFormat="1" ht="25.5">
      <c r="A115" s="287" t="s">
        <v>56</v>
      </c>
      <c r="B115" s="288" t="s">
        <v>67</v>
      </c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5"/>
      <c r="AL115" s="285"/>
      <c r="AM115" s="285"/>
      <c r="AN115" s="285"/>
      <c r="AO115" s="285"/>
      <c r="AP115" s="285"/>
      <c r="AQ115" s="285"/>
      <c r="AR115" s="285"/>
      <c r="AS115" s="285"/>
      <c r="AT115" s="285"/>
      <c r="AU115" s="285"/>
      <c r="AV115" s="285"/>
      <c r="AW115" s="285"/>
      <c r="AX115" s="285"/>
      <c r="AY115" s="285"/>
      <c r="AZ115" s="285"/>
      <c r="BA115" s="285"/>
      <c r="BB115" s="285"/>
      <c r="BC115" s="285"/>
      <c r="BD115" s="285"/>
      <c r="BE115" s="285"/>
      <c r="BF115" s="285"/>
      <c r="BG115" s="285"/>
      <c r="BH115" s="285"/>
    </row>
    <row r="116" spans="1:60" s="286" customFormat="1">
      <c r="A116" s="293"/>
      <c r="B116" s="165" t="s">
        <v>253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  <c r="AN116" s="285"/>
      <c r="AO116" s="285"/>
      <c r="AP116" s="285"/>
      <c r="AQ116" s="285"/>
      <c r="AR116" s="285"/>
      <c r="AS116" s="285"/>
      <c r="AT116" s="285"/>
      <c r="AU116" s="285"/>
      <c r="AV116" s="285"/>
      <c r="AW116" s="285"/>
      <c r="AX116" s="285"/>
      <c r="AY116" s="285"/>
      <c r="AZ116" s="285"/>
      <c r="BA116" s="285"/>
      <c r="BB116" s="285"/>
      <c r="BC116" s="285"/>
      <c r="BD116" s="285"/>
      <c r="BE116" s="285"/>
      <c r="BF116" s="285"/>
      <c r="BG116" s="285"/>
      <c r="BH116" s="285"/>
    </row>
    <row r="117" spans="1:60" s="286" customFormat="1">
      <c r="A117" s="293"/>
      <c r="B117" s="165" t="s">
        <v>254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5"/>
      <c r="AL117" s="285"/>
      <c r="AM117" s="285"/>
      <c r="AN117" s="285"/>
      <c r="AO117" s="285"/>
      <c r="AP117" s="285"/>
      <c r="AQ117" s="285"/>
      <c r="AR117" s="285"/>
      <c r="AS117" s="285"/>
      <c r="AT117" s="285"/>
      <c r="AU117" s="285"/>
      <c r="AV117" s="285"/>
      <c r="AW117" s="285"/>
      <c r="AX117" s="285"/>
      <c r="AY117" s="285"/>
      <c r="AZ117" s="285"/>
      <c r="BA117" s="285"/>
      <c r="BB117" s="285"/>
      <c r="BC117" s="285"/>
      <c r="BD117" s="285"/>
      <c r="BE117" s="285"/>
      <c r="BF117" s="285"/>
      <c r="BG117" s="285"/>
      <c r="BH117" s="285"/>
    </row>
    <row r="118" spans="1:60" s="286" customFormat="1" ht="25.5">
      <c r="A118" s="292" t="s">
        <v>142</v>
      </c>
      <c r="B118" s="275" t="s">
        <v>255</v>
      </c>
      <c r="C118" s="34">
        <f>C116-C117</f>
        <v>0</v>
      </c>
      <c r="D118" s="34">
        <f t="shared" ref="D118:T118" si="34">D116-D117</f>
        <v>0</v>
      </c>
      <c r="E118" s="34">
        <f t="shared" si="34"/>
        <v>0</v>
      </c>
      <c r="F118" s="34">
        <f t="shared" si="34"/>
        <v>0</v>
      </c>
      <c r="G118" s="34">
        <f t="shared" si="34"/>
        <v>0</v>
      </c>
      <c r="H118" s="34">
        <f t="shared" si="34"/>
        <v>0</v>
      </c>
      <c r="I118" s="34">
        <f t="shared" si="34"/>
        <v>0</v>
      </c>
      <c r="J118" s="34">
        <f t="shared" si="34"/>
        <v>0</v>
      </c>
      <c r="K118" s="34">
        <f t="shared" si="34"/>
        <v>0</v>
      </c>
      <c r="L118" s="34">
        <f t="shared" si="34"/>
        <v>0</v>
      </c>
      <c r="M118" s="34">
        <f t="shared" si="34"/>
        <v>0</v>
      </c>
      <c r="N118" s="34">
        <f t="shared" si="34"/>
        <v>0</v>
      </c>
      <c r="O118" s="34">
        <f t="shared" si="34"/>
        <v>0</v>
      </c>
      <c r="P118" s="34">
        <f t="shared" si="34"/>
        <v>0</v>
      </c>
      <c r="Q118" s="34">
        <f t="shared" si="34"/>
        <v>0</v>
      </c>
      <c r="R118" s="34">
        <f t="shared" si="34"/>
        <v>0</v>
      </c>
      <c r="S118" s="34">
        <f t="shared" si="34"/>
        <v>0</v>
      </c>
      <c r="T118" s="34">
        <f t="shared" si="34"/>
        <v>0</v>
      </c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5"/>
      <c r="AL118" s="285"/>
      <c r="AM118" s="285"/>
      <c r="AN118" s="285"/>
      <c r="AO118" s="285"/>
      <c r="AP118" s="285"/>
      <c r="AQ118" s="285"/>
      <c r="AR118" s="285"/>
      <c r="AS118" s="285"/>
      <c r="AT118" s="285"/>
      <c r="AU118" s="285"/>
      <c r="AV118" s="285"/>
      <c r="AW118" s="285"/>
      <c r="AX118" s="285"/>
      <c r="AY118" s="285"/>
      <c r="AZ118" s="285"/>
      <c r="BA118" s="285"/>
      <c r="BB118" s="285"/>
      <c r="BC118" s="285"/>
      <c r="BD118" s="285"/>
      <c r="BE118" s="285"/>
      <c r="BF118" s="285"/>
      <c r="BG118" s="285"/>
      <c r="BH118" s="285"/>
    </row>
    <row r="119" spans="1:60" s="286" customFormat="1" ht="25.5">
      <c r="A119" s="287" t="s">
        <v>57</v>
      </c>
      <c r="B119" s="288" t="s">
        <v>68</v>
      </c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5"/>
      <c r="AL119" s="285"/>
      <c r="AM119" s="285"/>
      <c r="AN119" s="285"/>
      <c r="AO119" s="285"/>
      <c r="AP119" s="285"/>
      <c r="AQ119" s="285"/>
      <c r="AR119" s="285"/>
      <c r="AS119" s="285"/>
      <c r="AT119" s="285"/>
      <c r="AU119" s="285"/>
      <c r="AV119" s="285"/>
      <c r="AW119" s="285"/>
      <c r="AX119" s="285"/>
      <c r="AY119" s="285"/>
      <c r="AZ119" s="285"/>
      <c r="BA119" s="285"/>
      <c r="BB119" s="285"/>
      <c r="BC119" s="285"/>
      <c r="BD119" s="285"/>
      <c r="BE119" s="285"/>
      <c r="BF119" s="285"/>
      <c r="BG119" s="285"/>
      <c r="BH119" s="285"/>
    </row>
    <row r="120" spans="1:60" s="286" customFormat="1">
      <c r="A120" s="294"/>
      <c r="B120" s="295" t="s">
        <v>253</v>
      </c>
      <c r="C120" s="37">
        <f>SUM(C121:C126)</f>
        <v>0</v>
      </c>
      <c r="D120" s="37">
        <f t="shared" ref="D120:T120" si="35">SUM(D121:D126)</f>
        <v>0</v>
      </c>
      <c r="E120" s="37">
        <f t="shared" si="35"/>
        <v>0</v>
      </c>
      <c r="F120" s="37">
        <f t="shared" si="35"/>
        <v>0</v>
      </c>
      <c r="G120" s="37">
        <f t="shared" si="35"/>
        <v>0</v>
      </c>
      <c r="H120" s="37">
        <f t="shared" si="35"/>
        <v>0</v>
      </c>
      <c r="I120" s="37">
        <f t="shared" si="35"/>
        <v>0</v>
      </c>
      <c r="J120" s="37">
        <f t="shared" si="35"/>
        <v>0</v>
      </c>
      <c r="K120" s="37">
        <f t="shared" si="35"/>
        <v>0</v>
      </c>
      <c r="L120" s="37">
        <f t="shared" si="35"/>
        <v>0</v>
      </c>
      <c r="M120" s="37">
        <f t="shared" si="35"/>
        <v>0</v>
      </c>
      <c r="N120" s="37">
        <f t="shared" si="35"/>
        <v>0</v>
      </c>
      <c r="O120" s="37">
        <f t="shared" si="35"/>
        <v>0</v>
      </c>
      <c r="P120" s="37">
        <f t="shared" si="35"/>
        <v>0</v>
      </c>
      <c r="Q120" s="37">
        <f t="shared" si="35"/>
        <v>0</v>
      </c>
      <c r="R120" s="37">
        <f t="shared" si="35"/>
        <v>0</v>
      </c>
      <c r="S120" s="37">
        <f t="shared" si="35"/>
        <v>0</v>
      </c>
      <c r="T120" s="37">
        <f t="shared" si="35"/>
        <v>0</v>
      </c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5"/>
      <c r="AL120" s="285"/>
      <c r="AM120" s="285"/>
      <c r="AN120" s="285"/>
      <c r="AO120" s="285"/>
      <c r="AP120" s="285"/>
      <c r="AQ120" s="285"/>
      <c r="AR120" s="285"/>
      <c r="AS120" s="285"/>
      <c r="AT120" s="285"/>
      <c r="AU120" s="285"/>
      <c r="AV120" s="285"/>
      <c r="AW120" s="285"/>
      <c r="AX120" s="285"/>
      <c r="AY120" s="285"/>
      <c r="AZ120" s="285"/>
      <c r="BA120" s="285"/>
      <c r="BB120" s="285"/>
      <c r="BC120" s="285"/>
      <c r="BD120" s="285"/>
      <c r="BE120" s="285"/>
      <c r="BF120" s="285"/>
      <c r="BG120" s="285"/>
      <c r="BH120" s="285"/>
    </row>
    <row r="121" spans="1:60" s="286" customFormat="1" ht="38.25">
      <c r="A121" s="291"/>
      <c r="B121" s="63" t="s">
        <v>256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5"/>
      <c r="AL121" s="285"/>
      <c r="AM121" s="285"/>
      <c r="AN121" s="285"/>
      <c r="AO121" s="285"/>
      <c r="AP121" s="285"/>
      <c r="AQ121" s="285"/>
      <c r="AR121" s="285"/>
      <c r="AS121" s="285"/>
      <c r="AT121" s="285"/>
      <c r="AU121" s="285"/>
      <c r="AV121" s="285"/>
      <c r="AW121" s="285"/>
      <c r="AX121" s="285"/>
      <c r="AY121" s="285"/>
      <c r="AZ121" s="285"/>
      <c r="BA121" s="285"/>
      <c r="BB121" s="285"/>
      <c r="BC121" s="285"/>
      <c r="BD121" s="285"/>
      <c r="BE121" s="285"/>
      <c r="BF121" s="285"/>
      <c r="BG121" s="285"/>
      <c r="BH121" s="285"/>
    </row>
    <row r="122" spans="1:60" s="286" customFormat="1">
      <c r="A122" s="291"/>
      <c r="B122" s="63" t="s">
        <v>257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5"/>
      <c r="AL122" s="285"/>
      <c r="AM122" s="285"/>
      <c r="AN122" s="285"/>
      <c r="AO122" s="285"/>
      <c r="AP122" s="285"/>
      <c r="AQ122" s="285"/>
      <c r="AR122" s="285"/>
      <c r="AS122" s="285"/>
      <c r="AT122" s="285"/>
      <c r="AU122" s="285"/>
      <c r="AV122" s="285"/>
      <c r="AW122" s="285"/>
      <c r="AX122" s="285"/>
      <c r="AY122" s="285"/>
      <c r="AZ122" s="285"/>
      <c r="BA122" s="285"/>
      <c r="BB122" s="285"/>
      <c r="BC122" s="285"/>
      <c r="BD122" s="285"/>
      <c r="BE122" s="285"/>
      <c r="BF122" s="285"/>
      <c r="BG122" s="285"/>
      <c r="BH122" s="285"/>
    </row>
    <row r="123" spans="1:60" s="286" customFormat="1">
      <c r="A123" s="291"/>
      <c r="B123" s="63" t="s">
        <v>258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5"/>
      <c r="AL123" s="285"/>
      <c r="AM123" s="285"/>
      <c r="AN123" s="285"/>
      <c r="AO123" s="285"/>
      <c r="AP123" s="285"/>
      <c r="AQ123" s="285"/>
      <c r="AR123" s="285"/>
      <c r="AS123" s="285"/>
      <c r="AT123" s="285"/>
      <c r="AU123" s="285"/>
      <c r="AV123" s="285"/>
      <c r="AW123" s="285"/>
      <c r="AX123" s="285"/>
      <c r="AY123" s="285"/>
      <c r="AZ123" s="285"/>
      <c r="BA123" s="285"/>
      <c r="BB123" s="285"/>
      <c r="BC123" s="285"/>
      <c r="BD123" s="285"/>
      <c r="BE123" s="285"/>
      <c r="BF123" s="285"/>
      <c r="BG123" s="285"/>
      <c r="BH123" s="285"/>
    </row>
    <row r="124" spans="1:60" s="286" customFormat="1">
      <c r="A124" s="291"/>
      <c r="B124" s="63" t="s">
        <v>259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285"/>
      <c r="V124" s="285"/>
      <c r="W124" s="285"/>
      <c r="X124" s="285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5"/>
      <c r="AL124" s="285"/>
      <c r="AM124" s="285"/>
      <c r="AN124" s="285"/>
      <c r="AO124" s="285"/>
      <c r="AP124" s="285"/>
      <c r="AQ124" s="285"/>
      <c r="AR124" s="285"/>
      <c r="AS124" s="285"/>
      <c r="AT124" s="285"/>
      <c r="AU124" s="285"/>
      <c r="AV124" s="285"/>
      <c r="AW124" s="285"/>
      <c r="AX124" s="285"/>
      <c r="AY124" s="285"/>
      <c r="AZ124" s="285"/>
      <c r="BA124" s="285"/>
      <c r="BB124" s="285"/>
      <c r="BC124" s="285"/>
      <c r="BD124" s="285"/>
      <c r="BE124" s="285"/>
      <c r="BF124" s="285"/>
      <c r="BG124" s="285"/>
      <c r="BH124" s="285"/>
    </row>
    <row r="125" spans="1:60" s="286" customFormat="1">
      <c r="A125" s="291"/>
      <c r="B125" s="63" t="s">
        <v>260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285"/>
      <c r="V125" s="285"/>
      <c r="W125" s="285"/>
      <c r="X125" s="285"/>
      <c r="Y125" s="285"/>
      <c r="Z125" s="285"/>
      <c r="AA125" s="285"/>
      <c r="AB125" s="285"/>
      <c r="AC125" s="285"/>
      <c r="AD125" s="285"/>
      <c r="AE125" s="285"/>
      <c r="AF125" s="285"/>
      <c r="AG125" s="285"/>
      <c r="AH125" s="285"/>
      <c r="AI125" s="285"/>
      <c r="AJ125" s="285"/>
      <c r="AK125" s="285"/>
      <c r="AL125" s="285"/>
      <c r="AM125" s="285"/>
      <c r="AN125" s="285"/>
      <c r="AO125" s="285"/>
      <c r="AP125" s="285"/>
      <c r="AQ125" s="285"/>
      <c r="AR125" s="285"/>
      <c r="AS125" s="285"/>
      <c r="AT125" s="285"/>
      <c r="AU125" s="285"/>
      <c r="AV125" s="285"/>
      <c r="AW125" s="285"/>
      <c r="AX125" s="285"/>
      <c r="AY125" s="285"/>
      <c r="AZ125" s="285"/>
      <c r="BA125" s="285"/>
      <c r="BB125" s="285"/>
      <c r="BC125" s="285"/>
      <c r="BD125" s="285"/>
      <c r="BE125" s="285"/>
      <c r="BF125" s="285"/>
      <c r="BG125" s="285"/>
      <c r="BH125" s="285"/>
    </row>
    <row r="126" spans="1:60" s="286" customFormat="1">
      <c r="A126" s="291"/>
      <c r="B126" s="63" t="s">
        <v>261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285"/>
      <c r="V126" s="285"/>
      <c r="W126" s="285"/>
      <c r="X126" s="285"/>
      <c r="Y126" s="285"/>
      <c r="Z126" s="285"/>
      <c r="AA126" s="285"/>
      <c r="AB126" s="285"/>
      <c r="AC126" s="285"/>
      <c r="AD126" s="285"/>
      <c r="AE126" s="285"/>
      <c r="AF126" s="285"/>
      <c r="AG126" s="285"/>
      <c r="AH126" s="285"/>
      <c r="AI126" s="285"/>
      <c r="AJ126" s="285"/>
      <c r="AK126" s="285"/>
      <c r="AL126" s="285"/>
      <c r="AM126" s="285"/>
      <c r="AN126" s="285"/>
      <c r="AO126" s="285"/>
      <c r="AP126" s="285"/>
      <c r="AQ126" s="285"/>
      <c r="AR126" s="285"/>
      <c r="AS126" s="285"/>
      <c r="AT126" s="285"/>
      <c r="AU126" s="285"/>
      <c r="AV126" s="285"/>
      <c r="AW126" s="285"/>
      <c r="AX126" s="285"/>
      <c r="AY126" s="285"/>
      <c r="AZ126" s="285"/>
      <c r="BA126" s="285"/>
      <c r="BB126" s="285"/>
      <c r="BC126" s="285"/>
      <c r="BD126" s="285"/>
      <c r="BE126" s="285"/>
      <c r="BF126" s="285"/>
      <c r="BG126" s="285"/>
      <c r="BH126" s="285"/>
    </row>
    <row r="127" spans="1:60" s="286" customFormat="1">
      <c r="A127" s="294"/>
      <c r="B127" s="295" t="s">
        <v>254</v>
      </c>
      <c r="C127" s="37">
        <f>SUM(C128:C131)</f>
        <v>0</v>
      </c>
      <c r="D127" s="37">
        <f t="shared" ref="D127:T127" si="36">SUM(D128:D131)</f>
        <v>0</v>
      </c>
      <c r="E127" s="37">
        <f t="shared" si="36"/>
        <v>0</v>
      </c>
      <c r="F127" s="37">
        <f t="shared" si="36"/>
        <v>0</v>
      </c>
      <c r="G127" s="37">
        <f t="shared" si="36"/>
        <v>0</v>
      </c>
      <c r="H127" s="37">
        <f t="shared" si="36"/>
        <v>0</v>
      </c>
      <c r="I127" s="37">
        <f t="shared" si="36"/>
        <v>0</v>
      </c>
      <c r="J127" s="37">
        <f t="shared" si="36"/>
        <v>0</v>
      </c>
      <c r="K127" s="37">
        <f t="shared" si="36"/>
        <v>0</v>
      </c>
      <c r="L127" s="37">
        <f t="shared" si="36"/>
        <v>0</v>
      </c>
      <c r="M127" s="37">
        <f t="shared" si="36"/>
        <v>0</v>
      </c>
      <c r="N127" s="37">
        <f t="shared" si="36"/>
        <v>0</v>
      </c>
      <c r="O127" s="37">
        <f t="shared" si="36"/>
        <v>0</v>
      </c>
      <c r="P127" s="37">
        <f t="shared" si="36"/>
        <v>0</v>
      </c>
      <c r="Q127" s="37">
        <f t="shared" si="36"/>
        <v>0</v>
      </c>
      <c r="R127" s="37">
        <f t="shared" si="36"/>
        <v>0</v>
      </c>
      <c r="S127" s="37">
        <f t="shared" si="36"/>
        <v>0</v>
      </c>
      <c r="T127" s="37">
        <f t="shared" si="36"/>
        <v>0</v>
      </c>
      <c r="U127" s="285"/>
      <c r="V127" s="285"/>
      <c r="W127" s="285"/>
      <c r="X127" s="285"/>
      <c r="Y127" s="285"/>
      <c r="Z127" s="285"/>
      <c r="AA127" s="285"/>
      <c r="AB127" s="285"/>
      <c r="AC127" s="285"/>
      <c r="AD127" s="285"/>
      <c r="AE127" s="285"/>
      <c r="AF127" s="285"/>
      <c r="AG127" s="285"/>
      <c r="AH127" s="285"/>
      <c r="AI127" s="285"/>
      <c r="AJ127" s="285"/>
      <c r="AK127" s="285"/>
      <c r="AL127" s="285"/>
      <c r="AM127" s="285"/>
      <c r="AN127" s="285"/>
      <c r="AO127" s="285"/>
      <c r="AP127" s="285"/>
      <c r="AQ127" s="285"/>
      <c r="AR127" s="285"/>
      <c r="AS127" s="285"/>
      <c r="AT127" s="285"/>
      <c r="AU127" s="285"/>
      <c r="AV127" s="285"/>
      <c r="AW127" s="285"/>
      <c r="AX127" s="285"/>
      <c r="AY127" s="285"/>
      <c r="AZ127" s="285"/>
      <c r="BA127" s="285"/>
      <c r="BB127" s="285"/>
      <c r="BC127" s="285"/>
      <c r="BD127" s="285"/>
      <c r="BE127" s="285"/>
      <c r="BF127" s="285"/>
      <c r="BG127" s="285"/>
      <c r="BH127" s="285"/>
    </row>
    <row r="128" spans="1:60" s="286" customFormat="1">
      <c r="A128" s="291"/>
      <c r="B128" s="63" t="s">
        <v>262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285"/>
      <c r="V128" s="285"/>
      <c r="W128" s="285"/>
      <c r="X128" s="285"/>
      <c r="Y128" s="285"/>
      <c r="Z128" s="285"/>
      <c r="AA128" s="285"/>
      <c r="AB128" s="285"/>
      <c r="AC128" s="285"/>
      <c r="AD128" s="285"/>
      <c r="AE128" s="285"/>
      <c r="AF128" s="285"/>
      <c r="AG128" s="285"/>
      <c r="AH128" s="285"/>
      <c r="AI128" s="285"/>
      <c r="AJ128" s="285"/>
      <c r="AK128" s="285"/>
      <c r="AL128" s="285"/>
      <c r="AM128" s="285"/>
      <c r="AN128" s="285"/>
      <c r="AO128" s="285"/>
      <c r="AP128" s="285"/>
      <c r="AQ128" s="285"/>
      <c r="AR128" s="285"/>
      <c r="AS128" s="285"/>
      <c r="AT128" s="285"/>
      <c r="AU128" s="285"/>
      <c r="AV128" s="285"/>
      <c r="AW128" s="285"/>
      <c r="AX128" s="285"/>
      <c r="AY128" s="285"/>
      <c r="AZ128" s="285"/>
      <c r="BA128" s="285"/>
      <c r="BB128" s="285"/>
      <c r="BC128" s="285"/>
      <c r="BD128" s="285"/>
      <c r="BE128" s="285"/>
      <c r="BF128" s="285"/>
      <c r="BG128" s="285"/>
      <c r="BH128" s="285"/>
    </row>
    <row r="129" spans="1:60" s="286" customFormat="1">
      <c r="A129" s="291"/>
      <c r="B129" s="63" t="s">
        <v>263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285"/>
      <c r="V129" s="285"/>
      <c r="W129" s="285"/>
      <c r="X129" s="285"/>
      <c r="Y129" s="285"/>
      <c r="Z129" s="285"/>
      <c r="AA129" s="285"/>
      <c r="AB129" s="285"/>
      <c r="AC129" s="285"/>
      <c r="AD129" s="285"/>
      <c r="AE129" s="285"/>
      <c r="AF129" s="285"/>
      <c r="AG129" s="285"/>
      <c r="AH129" s="285"/>
      <c r="AI129" s="285"/>
      <c r="AJ129" s="285"/>
      <c r="AK129" s="285"/>
      <c r="AL129" s="285"/>
      <c r="AM129" s="285"/>
      <c r="AN129" s="285"/>
      <c r="AO129" s="285"/>
      <c r="AP129" s="285"/>
      <c r="AQ129" s="285"/>
      <c r="AR129" s="285"/>
      <c r="AS129" s="285"/>
      <c r="AT129" s="285"/>
      <c r="AU129" s="285"/>
      <c r="AV129" s="285"/>
      <c r="AW129" s="285"/>
      <c r="AX129" s="285"/>
      <c r="AY129" s="285"/>
      <c r="AZ129" s="285"/>
      <c r="BA129" s="285"/>
      <c r="BB129" s="285"/>
      <c r="BC129" s="285"/>
      <c r="BD129" s="285"/>
      <c r="BE129" s="285"/>
      <c r="BF129" s="285"/>
      <c r="BG129" s="285"/>
      <c r="BH129" s="285"/>
    </row>
    <row r="130" spans="1:60" s="286" customFormat="1">
      <c r="A130" s="291"/>
      <c r="B130" s="63" t="s">
        <v>264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285"/>
      <c r="V130" s="285"/>
      <c r="W130" s="285"/>
      <c r="X130" s="285"/>
      <c r="Y130" s="285"/>
      <c r="Z130" s="285"/>
      <c r="AA130" s="285"/>
      <c r="AB130" s="285"/>
      <c r="AC130" s="285"/>
      <c r="AD130" s="285"/>
      <c r="AE130" s="285"/>
      <c r="AF130" s="285"/>
      <c r="AG130" s="285"/>
      <c r="AH130" s="285"/>
      <c r="AI130" s="285"/>
      <c r="AJ130" s="285"/>
      <c r="AK130" s="285"/>
      <c r="AL130" s="285"/>
      <c r="AM130" s="285"/>
      <c r="AN130" s="285"/>
      <c r="AO130" s="285"/>
      <c r="AP130" s="285"/>
      <c r="AQ130" s="285"/>
      <c r="AR130" s="285"/>
      <c r="AS130" s="285"/>
      <c r="AT130" s="285"/>
      <c r="AU130" s="285"/>
      <c r="AV130" s="285"/>
      <c r="AW130" s="285"/>
      <c r="AX130" s="285"/>
      <c r="AY130" s="285"/>
      <c r="AZ130" s="285"/>
      <c r="BA130" s="285"/>
      <c r="BB130" s="285"/>
      <c r="BC130" s="285"/>
      <c r="BD130" s="285"/>
      <c r="BE130" s="285"/>
      <c r="BF130" s="285"/>
      <c r="BG130" s="285"/>
      <c r="BH130" s="285"/>
    </row>
    <row r="131" spans="1:60" s="286" customFormat="1">
      <c r="A131" s="291"/>
      <c r="B131" s="63" t="s">
        <v>265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285"/>
      <c r="V131" s="285"/>
      <c r="W131" s="285"/>
      <c r="X131" s="285"/>
      <c r="Y131" s="285"/>
      <c r="Z131" s="285"/>
      <c r="AA131" s="285"/>
      <c r="AB131" s="285"/>
      <c r="AC131" s="285"/>
      <c r="AD131" s="285"/>
      <c r="AE131" s="285"/>
      <c r="AF131" s="285"/>
      <c r="AG131" s="285"/>
      <c r="AH131" s="285"/>
      <c r="AI131" s="285"/>
      <c r="AJ131" s="285"/>
      <c r="AK131" s="285"/>
      <c r="AL131" s="285"/>
      <c r="AM131" s="285"/>
      <c r="AN131" s="285"/>
      <c r="AO131" s="285"/>
      <c r="AP131" s="285"/>
      <c r="AQ131" s="285"/>
      <c r="AR131" s="285"/>
      <c r="AS131" s="285"/>
      <c r="AT131" s="285"/>
      <c r="AU131" s="285"/>
      <c r="AV131" s="285"/>
      <c r="AW131" s="285"/>
      <c r="AX131" s="285"/>
      <c r="AY131" s="285"/>
      <c r="AZ131" s="285"/>
      <c r="BA131" s="285"/>
      <c r="BB131" s="285"/>
      <c r="BC131" s="285"/>
      <c r="BD131" s="285"/>
      <c r="BE131" s="285"/>
      <c r="BF131" s="285"/>
      <c r="BG131" s="285"/>
      <c r="BH131" s="285"/>
    </row>
    <row r="132" spans="1:60" s="286" customFormat="1" ht="25.5">
      <c r="A132" s="292" t="s">
        <v>142</v>
      </c>
      <c r="B132" s="275" t="s">
        <v>266</v>
      </c>
      <c r="C132" s="34">
        <f>C120-C127</f>
        <v>0</v>
      </c>
      <c r="D132" s="34">
        <f>D120-D127</f>
        <v>0</v>
      </c>
      <c r="E132" s="34">
        <f t="shared" ref="E132:T132" si="37">E120-E127</f>
        <v>0</v>
      </c>
      <c r="F132" s="34">
        <f t="shared" si="37"/>
        <v>0</v>
      </c>
      <c r="G132" s="34">
        <f t="shared" si="37"/>
        <v>0</v>
      </c>
      <c r="H132" s="34">
        <f t="shared" si="37"/>
        <v>0</v>
      </c>
      <c r="I132" s="34">
        <f t="shared" si="37"/>
        <v>0</v>
      </c>
      <c r="J132" s="34">
        <f t="shared" si="37"/>
        <v>0</v>
      </c>
      <c r="K132" s="34">
        <f t="shared" si="37"/>
        <v>0</v>
      </c>
      <c r="L132" s="34">
        <f t="shared" si="37"/>
        <v>0</v>
      </c>
      <c r="M132" s="34">
        <f t="shared" si="37"/>
        <v>0</v>
      </c>
      <c r="N132" s="34">
        <f t="shared" si="37"/>
        <v>0</v>
      </c>
      <c r="O132" s="34">
        <f t="shared" si="37"/>
        <v>0</v>
      </c>
      <c r="P132" s="34">
        <f t="shared" si="37"/>
        <v>0</v>
      </c>
      <c r="Q132" s="34">
        <f t="shared" si="37"/>
        <v>0</v>
      </c>
      <c r="R132" s="34">
        <f t="shared" si="37"/>
        <v>0</v>
      </c>
      <c r="S132" s="34">
        <f t="shared" si="37"/>
        <v>0</v>
      </c>
      <c r="T132" s="34">
        <f t="shared" si="37"/>
        <v>0</v>
      </c>
      <c r="U132" s="285"/>
      <c r="V132" s="285"/>
      <c r="W132" s="285"/>
      <c r="X132" s="285"/>
      <c r="Y132" s="285"/>
      <c r="Z132" s="285"/>
      <c r="AA132" s="285"/>
      <c r="AB132" s="285"/>
      <c r="AC132" s="285"/>
      <c r="AD132" s="285"/>
      <c r="AE132" s="285"/>
      <c r="AF132" s="285"/>
      <c r="AG132" s="285"/>
      <c r="AH132" s="285"/>
      <c r="AI132" s="285"/>
      <c r="AJ132" s="285"/>
      <c r="AK132" s="285"/>
      <c r="AL132" s="285"/>
      <c r="AM132" s="285"/>
      <c r="AN132" s="285"/>
      <c r="AO132" s="285"/>
      <c r="AP132" s="285"/>
      <c r="AQ132" s="285"/>
      <c r="AR132" s="285"/>
      <c r="AS132" s="285"/>
      <c r="AT132" s="285"/>
      <c r="AU132" s="285"/>
      <c r="AV132" s="285"/>
      <c r="AW132" s="285"/>
      <c r="AX132" s="285"/>
      <c r="AY132" s="285"/>
      <c r="AZ132" s="285"/>
      <c r="BA132" s="285"/>
      <c r="BB132" s="285"/>
      <c r="BC132" s="285"/>
      <c r="BD132" s="285"/>
      <c r="BE132" s="285"/>
      <c r="BF132" s="285"/>
      <c r="BG132" s="285"/>
      <c r="BH132" s="285"/>
    </row>
    <row r="133" spans="1:60" s="286" customFormat="1">
      <c r="A133" s="294" t="s">
        <v>58</v>
      </c>
      <c r="B133" s="10" t="s">
        <v>69</v>
      </c>
      <c r="C133" s="37">
        <f>C114+C118+C132</f>
        <v>0</v>
      </c>
      <c r="D133" s="37">
        <f t="shared" ref="D133:T133" si="38">D114+D118+D132</f>
        <v>0</v>
      </c>
      <c r="E133" s="37">
        <f t="shared" si="38"/>
        <v>0</v>
      </c>
      <c r="F133" s="37">
        <f t="shared" si="38"/>
        <v>0</v>
      </c>
      <c r="G133" s="37">
        <f t="shared" si="38"/>
        <v>0</v>
      </c>
      <c r="H133" s="37">
        <f t="shared" si="38"/>
        <v>0</v>
      </c>
      <c r="I133" s="37">
        <f t="shared" si="38"/>
        <v>0</v>
      </c>
      <c r="J133" s="37">
        <f t="shared" si="38"/>
        <v>0</v>
      </c>
      <c r="K133" s="37">
        <f t="shared" si="38"/>
        <v>0</v>
      </c>
      <c r="L133" s="37">
        <f t="shared" si="38"/>
        <v>0</v>
      </c>
      <c r="M133" s="37">
        <f t="shared" si="38"/>
        <v>0</v>
      </c>
      <c r="N133" s="37">
        <f t="shared" si="38"/>
        <v>0</v>
      </c>
      <c r="O133" s="37">
        <f t="shared" si="38"/>
        <v>0</v>
      </c>
      <c r="P133" s="37">
        <f t="shared" si="38"/>
        <v>0</v>
      </c>
      <c r="Q133" s="37">
        <f t="shared" si="38"/>
        <v>0</v>
      </c>
      <c r="R133" s="37">
        <f t="shared" si="38"/>
        <v>0</v>
      </c>
      <c r="S133" s="37">
        <f t="shared" si="38"/>
        <v>0</v>
      </c>
      <c r="T133" s="37">
        <f t="shared" si="38"/>
        <v>0</v>
      </c>
      <c r="U133" s="285"/>
      <c r="V133" s="285"/>
      <c r="W133" s="285"/>
      <c r="X133" s="285"/>
      <c r="Y133" s="285"/>
      <c r="Z133" s="285"/>
      <c r="AA133" s="285"/>
      <c r="AB133" s="285"/>
      <c r="AC133" s="285"/>
      <c r="AD133" s="285"/>
      <c r="AE133" s="285"/>
      <c r="AF133" s="285"/>
      <c r="AG133" s="285"/>
      <c r="AH133" s="285"/>
      <c r="AI133" s="285"/>
      <c r="AJ133" s="285"/>
      <c r="AK133" s="285"/>
      <c r="AL133" s="285"/>
      <c r="AM133" s="285"/>
      <c r="AN133" s="285"/>
      <c r="AO133" s="285"/>
      <c r="AP133" s="285"/>
      <c r="AQ133" s="285"/>
      <c r="AR133" s="285"/>
      <c r="AS133" s="285"/>
      <c r="AT133" s="285"/>
      <c r="AU133" s="285"/>
      <c r="AV133" s="285"/>
      <c r="AW133" s="285"/>
      <c r="AX133" s="285"/>
      <c r="AY133" s="285"/>
      <c r="AZ133" s="285"/>
      <c r="BA133" s="285"/>
      <c r="BB133" s="285"/>
      <c r="BC133" s="285"/>
      <c r="BD133" s="285"/>
      <c r="BE133" s="285"/>
      <c r="BF133" s="285"/>
      <c r="BG133" s="285"/>
      <c r="BH133" s="285"/>
    </row>
    <row r="134" spans="1:60" s="286" customFormat="1">
      <c r="A134" s="294" t="s">
        <v>59</v>
      </c>
      <c r="B134" s="10" t="s">
        <v>70</v>
      </c>
      <c r="C134" s="37"/>
      <c r="D134" s="37">
        <f>C135</f>
        <v>0</v>
      </c>
      <c r="E134" s="37">
        <f>D135</f>
        <v>0</v>
      </c>
      <c r="F134" s="37">
        <f t="shared" ref="F134:T134" si="39">E135</f>
        <v>0</v>
      </c>
      <c r="G134" s="37">
        <f t="shared" si="39"/>
        <v>0</v>
      </c>
      <c r="H134" s="37">
        <f t="shared" si="39"/>
        <v>0</v>
      </c>
      <c r="I134" s="37">
        <f t="shared" si="39"/>
        <v>0</v>
      </c>
      <c r="J134" s="37">
        <f t="shared" si="39"/>
        <v>0</v>
      </c>
      <c r="K134" s="37">
        <f t="shared" si="39"/>
        <v>0</v>
      </c>
      <c r="L134" s="37">
        <f t="shared" si="39"/>
        <v>0</v>
      </c>
      <c r="M134" s="37">
        <f t="shared" si="39"/>
        <v>0</v>
      </c>
      <c r="N134" s="37">
        <f t="shared" si="39"/>
        <v>0</v>
      </c>
      <c r="O134" s="37">
        <f t="shared" si="39"/>
        <v>0</v>
      </c>
      <c r="P134" s="37">
        <f t="shared" si="39"/>
        <v>0</v>
      </c>
      <c r="Q134" s="37">
        <f t="shared" si="39"/>
        <v>0</v>
      </c>
      <c r="R134" s="37">
        <f t="shared" si="39"/>
        <v>0</v>
      </c>
      <c r="S134" s="37">
        <f t="shared" si="39"/>
        <v>0</v>
      </c>
      <c r="T134" s="37">
        <f t="shared" si="39"/>
        <v>0</v>
      </c>
      <c r="U134" s="285"/>
      <c r="V134" s="285"/>
      <c r="W134" s="285"/>
      <c r="X134" s="285"/>
      <c r="Y134" s="285"/>
      <c r="Z134" s="285"/>
      <c r="AA134" s="285"/>
      <c r="AB134" s="285"/>
      <c r="AC134" s="285"/>
      <c r="AD134" s="285"/>
      <c r="AE134" s="285"/>
      <c r="AF134" s="285"/>
      <c r="AG134" s="285"/>
      <c r="AH134" s="285"/>
      <c r="AI134" s="285"/>
      <c r="AJ134" s="285"/>
      <c r="AK134" s="285"/>
      <c r="AL134" s="285"/>
      <c r="AM134" s="285"/>
      <c r="AN134" s="285"/>
      <c r="AO134" s="285"/>
      <c r="AP134" s="285"/>
      <c r="AQ134" s="285"/>
      <c r="AR134" s="285"/>
      <c r="AS134" s="285"/>
      <c r="AT134" s="285"/>
      <c r="AU134" s="285"/>
      <c r="AV134" s="285"/>
      <c r="AW134" s="285"/>
      <c r="AX134" s="285"/>
      <c r="AY134" s="285"/>
      <c r="AZ134" s="285"/>
      <c r="BA134" s="285"/>
      <c r="BB134" s="285"/>
      <c r="BC134" s="285"/>
      <c r="BD134" s="285"/>
      <c r="BE134" s="285"/>
      <c r="BF134" s="285"/>
      <c r="BG134" s="285"/>
      <c r="BH134" s="285"/>
    </row>
    <row r="135" spans="1:60" s="286" customFormat="1">
      <c r="A135" s="296" t="s">
        <v>60</v>
      </c>
      <c r="B135" s="297" t="s">
        <v>71</v>
      </c>
      <c r="C135" s="298">
        <f>C133+C134</f>
        <v>0</v>
      </c>
      <c r="D135" s="298">
        <f>D133+D134</f>
        <v>0</v>
      </c>
      <c r="E135" s="298">
        <f t="shared" ref="E135:T135" si="40">E133+E134</f>
        <v>0</v>
      </c>
      <c r="F135" s="298">
        <f t="shared" si="40"/>
        <v>0</v>
      </c>
      <c r="G135" s="298">
        <f t="shared" si="40"/>
        <v>0</v>
      </c>
      <c r="H135" s="298">
        <f t="shared" si="40"/>
        <v>0</v>
      </c>
      <c r="I135" s="298">
        <f t="shared" si="40"/>
        <v>0</v>
      </c>
      <c r="J135" s="298">
        <f t="shared" si="40"/>
        <v>0</v>
      </c>
      <c r="K135" s="298">
        <f t="shared" si="40"/>
        <v>0</v>
      </c>
      <c r="L135" s="298">
        <f t="shared" si="40"/>
        <v>0</v>
      </c>
      <c r="M135" s="298">
        <f t="shared" si="40"/>
        <v>0</v>
      </c>
      <c r="N135" s="298">
        <f t="shared" si="40"/>
        <v>0</v>
      </c>
      <c r="O135" s="298">
        <f t="shared" si="40"/>
        <v>0</v>
      </c>
      <c r="P135" s="298">
        <f t="shared" si="40"/>
        <v>0</v>
      </c>
      <c r="Q135" s="298">
        <f t="shared" si="40"/>
        <v>0</v>
      </c>
      <c r="R135" s="298">
        <f t="shared" si="40"/>
        <v>0</v>
      </c>
      <c r="S135" s="298">
        <f t="shared" si="40"/>
        <v>0</v>
      </c>
      <c r="T135" s="298">
        <f t="shared" si="40"/>
        <v>0</v>
      </c>
      <c r="U135" s="285"/>
      <c r="V135" s="285"/>
      <c r="W135" s="285"/>
      <c r="X135" s="285"/>
      <c r="Y135" s="285"/>
      <c r="Z135" s="285"/>
      <c r="AA135" s="285"/>
      <c r="AB135" s="285"/>
      <c r="AC135" s="285"/>
      <c r="AD135" s="285"/>
      <c r="AE135" s="285"/>
      <c r="AF135" s="285"/>
      <c r="AG135" s="285"/>
      <c r="AH135" s="285"/>
      <c r="AI135" s="285"/>
      <c r="AJ135" s="285"/>
      <c r="AK135" s="285"/>
      <c r="AL135" s="285"/>
      <c r="AM135" s="285"/>
      <c r="AN135" s="285"/>
      <c r="AO135" s="285"/>
      <c r="AP135" s="285"/>
      <c r="AQ135" s="285"/>
      <c r="AR135" s="285"/>
      <c r="AS135" s="285"/>
      <c r="AT135" s="285"/>
      <c r="AU135" s="285"/>
      <c r="AV135" s="285"/>
      <c r="AW135" s="285"/>
      <c r="AX135" s="285"/>
      <c r="AY135" s="285"/>
      <c r="AZ135" s="285"/>
      <c r="BA135" s="285"/>
      <c r="BB135" s="285"/>
      <c r="BC135" s="285"/>
      <c r="BD135" s="285"/>
      <c r="BE135" s="285"/>
      <c r="BF135" s="285"/>
      <c r="BG135" s="285"/>
      <c r="BH135" s="285"/>
    </row>
    <row r="136" spans="1:60" s="286" customFormat="1">
      <c r="A136" s="299"/>
      <c r="B136" s="283"/>
      <c r="C136" s="300"/>
      <c r="D136" s="300"/>
      <c r="E136" s="300"/>
      <c r="F136" s="300"/>
      <c r="G136" s="300"/>
      <c r="H136" s="300"/>
      <c r="I136" s="300"/>
      <c r="J136" s="300"/>
      <c r="K136" s="300"/>
      <c r="L136" s="300"/>
      <c r="M136" s="300"/>
      <c r="N136" s="300"/>
      <c r="O136" s="300"/>
      <c r="P136" s="300"/>
      <c r="Q136" s="300"/>
      <c r="R136" s="300"/>
      <c r="S136" s="300"/>
      <c r="T136" s="300"/>
      <c r="U136" s="285"/>
      <c r="V136" s="285"/>
      <c r="W136" s="285"/>
      <c r="X136" s="285"/>
      <c r="Y136" s="285"/>
      <c r="Z136" s="285"/>
      <c r="AA136" s="285"/>
      <c r="AB136" s="285"/>
      <c r="AC136" s="285"/>
      <c r="AD136" s="285"/>
      <c r="AE136" s="285"/>
      <c r="AF136" s="285"/>
      <c r="AG136" s="285"/>
      <c r="AH136" s="285"/>
      <c r="AI136" s="285"/>
      <c r="AJ136" s="285"/>
      <c r="AK136" s="285"/>
      <c r="AL136" s="285"/>
      <c r="AM136" s="285"/>
      <c r="AN136" s="285"/>
      <c r="AO136" s="285"/>
      <c r="AP136" s="285"/>
      <c r="AQ136" s="285"/>
      <c r="AR136" s="285"/>
      <c r="AS136" s="285"/>
      <c r="AT136" s="285"/>
      <c r="AU136" s="285"/>
      <c r="AV136" s="285"/>
      <c r="AW136" s="285"/>
      <c r="AX136" s="285"/>
      <c r="AY136" s="285"/>
      <c r="AZ136" s="285"/>
      <c r="BA136" s="285"/>
      <c r="BB136" s="285"/>
      <c r="BC136" s="285"/>
      <c r="BD136" s="285"/>
      <c r="BE136" s="285"/>
      <c r="BF136" s="285"/>
      <c r="BG136" s="285"/>
      <c r="BH136" s="285"/>
    </row>
    <row r="137" spans="1:60" s="286" customFormat="1">
      <c r="A137" s="24" t="s">
        <v>371</v>
      </c>
      <c r="B137" s="24"/>
      <c r="C137" s="27"/>
      <c r="D137" s="27"/>
      <c r="E137" s="27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5"/>
      <c r="V137" s="285"/>
      <c r="W137" s="285"/>
      <c r="X137" s="285"/>
      <c r="Y137" s="285"/>
      <c r="Z137" s="285"/>
      <c r="AA137" s="285"/>
      <c r="AB137" s="285"/>
      <c r="AC137" s="285"/>
      <c r="AD137" s="285"/>
      <c r="AE137" s="285"/>
      <c r="AF137" s="285"/>
      <c r="AG137" s="285"/>
      <c r="AH137" s="285"/>
      <c r="AI137" s="285"/>
      <c r="AJ137" s="285"/>
      <c r="AK137" s="285"/>
      <c r="AL137" s="285"/>
      <c r="AM137" s="285"/>
      <c r="AN137" s="285"/>
      <c r="AO137" s="285"/>
      <c r="AP137" s="285"/>
      <c r="AQ137" s="285"/>
      <c r="AR137" s="285"/>
      <c r="AS137" s="285"/>
      <c r="AT137" s="285"/>
      <c r="AU137" s="285"/>
      <c r="AV137" s="285"/>
      <c r="AW137" s="285"/>
      <c r="AX137" s="285"/>
      <c r="AY137" s="285"/>
      <c r="AZ137" s="285"/>
      <c r="BA137" s="285"/>
      <c r="BB137" s="285"/>
      <c r="BC137" s="285"/>
      <c r="BD137" s="285"/>
      <c r="BE137" s="285"/>
      <c r="BF137" s="285"/>
      <c r="BG137" s="285"/>
      <c r="BH137" s="285"/>
    </row>
    <row r="138" spans="1:60" s="286" customFormat="1">
      <c r="A138" s="20"/>
      <c r="B138" s="42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1"/>
      <c r="N138" s="301"/>
      <c r="O138" s="301"/>
      <c r="P138" s="301"/>
      <c r="Q138" s="301"/>
      <c r="R138" s="301"/>
      <c r="S138" s="301"/>
      <c r="T138" s="301"/>
      <c r="U138" s="285"/>
      <c r="V138" s="285"/>
      <c r="W138" s="285"/>
      <c r="X138" s="285"/>
      <c r="Y138" s="285"/>
      <c r="Z138" s="285"/>
      <c r="AA138" s="285"/>
      <c r="AB138" s="285"/>
      <c r="AC138" s="285"/>
      <c r="AD138" s="285"/>
      <c r="AE138" s="285"/>
      <c r="AF138" s="285"/>
      <c r="AG138" s="285"/>
      <c r="AH138" s="285"/>
      <c r="AI138" s="285"/>
      <c r="AJ138" s="285"/>
      <c r="AK138" s="285"/>
      <c r="AL138" s="285"/>
      <c r="AM138" s="285"/>
      <c r="AN138" s="285"/>
      <c r="AO138" s="285"/>
      <c r="AP138" s="285"/>
      <c r="AQ138" s="285"/>
      <c r="AR138" s="285"/>
      <c r="AS138" s="285"/>
      <c r="AT138" s="285"/>
      <c r="AU138" s="285"/>
      <c r="AV138" s="285"/>
      <c r="AW138" s="285"/>
      <c r="AX138" s="285"/>
      <c r="AY138" s="285"/>
      <c r="AZ138" s="285"/>
      <c r="BA138" s="285"/>
      <c r="BB138" s="285"/>
      <c r="BC138" s="285"/>
      <c r="BD138" s="285"/>
      <c r="BE138" s="285"/>
      <c r="BF138" s="285"/>
      <c r="BG138" s="285"/>
      <c r="BH138" s="285"/>
    </row>
    <row r="139" spans="1:60" s="286" customFormat="1">
      <c r="A139" s="26" t="s">
        <v>27</v>
      </c>
      <c r="B139" s="49" t="s">
        <v>28</v>
      </c>
      <c r="C139" s="30" t="s">
        <v>29</v>
      </c>
      <c r="D139" s="30" t="s">
        <v>29</v>
      </c>
      <c r="E139" s="30" t="s">
        <v>29</v>
      </c>
      <c r="F139" s="30" t="s">
        <v>29</v>
      </c>
      <c r="G139" s="30" t="s">
        <v>29</v>
      </c>
      <c r="H139" s="30" t="s">
        <v>29</v>
      </c>
      <c r="I139" s="30" t="s">
        <v>29</v>
      </c>
      <c r="J139" s="30" t="s">
        <v>29</v>
      </c>
      <c r="K139" s="30" t="s">
        <v>29</v>
      </c>
      <c r="L139" s="30" t="s">
        <v>29</v>
      </c>
      <c r="M139" s="30" t="s">
        <v>29</v>
      </c>
      <c r="N139" s="30" t="s">
        <v>29</v>
      </c>
      <c r="O139" s="30" t="s">
        <v>29</v>
      </c>
      <c r="P139" s="30" t="s">
        <v>29</v>
      </c>
      <c r="Q139" s="30" t="s">
        <v>29</v>
      </c>
      <c r="R139" s="30" t="s">
        <v>29</v>
      </c>
      <c r="S139" s="30" t="s">
        <v>29</v>
      </c>
      <c r="T139" s="30" t="s">
        <v>29</v>
      </c>
      <c r="U139" s="285"/>
      <c r="V139" s="285"/>
      <c r="W139" s="285"/>
      <c r="X139" s="285"/>
      <c r="Y139" s="285"/>
      <c r="Z139" s="285"/>
      <c r="AA139" s="285"/>
      <c r="AB139" s="285"/>
      <c r="AC139" s="285"/>
      <c r="AD139" s="285"/>
      <c r="AE139" s="285"/>
      <c r="AF139" s="285"/>
      <c r="AG139" s="285"/>
      <c r="AH139" s="285"/>
      <c r="AI139" s="285"/>
      <c r="AJ139" s="285"/>
      <c r="AK139" s="285"/>
      <c r="AL139" s="285"/>
      <c r="AM139" s="285"/>
      <c r="AN139" s="285"/>
      <c r="AO139" s="285"/>
      <c r="AP139" s="285"/>
      <c r="AQ139" s="285"/>
      <c r="AR139" s="285"/>
      <c r="AS139" s="285"/>
      <c r="AT139" s="285"/>
      <c r="AU139" s="285"/>
      <c r="AV139" s="285"/>
      <c r="AW139" s="285"/>
      <c r="AX139" s="285"/>
      <c r="AY139" s="285"/>
      <c r="AZ139" s="285"/>
      <c r="BA139" s="285"/>
      <c r="BB139" s="285"/>
      <c r="BC139" s="285"/>
      <c r="BD139" s="285"/>
      <c r="BE139" s="285"/>
      <c r="BF139" s="285"/>
      <c r="BG139" s="285"/>
      <c r="BH139" s="285"/>
    </row>
    <row r="140" spans="1:60" s="286" customFormat="1" ht="25.5">
      <c r="A140" s="287" t="s">
        <v>54</v>
      </c>
      <c r="B140" s="288" t="s">
        <v>66</v>
      </c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5"/>
      <c r="V140" s="285"/>
      <c r="W140" s="285"/>
      <c r="X140" s="285"/>
      <c r="Y140" s="285"/>
      <c r="Z140" s="285"/>
      <c r="AA140" s="285"/>
      <c r="AB140" s="285"/>
      <c r="AC140" s="285"/>
      <c r="AD140" s="285"/>
      <c r="AE140" s="285"/>
      <c r="AF140" s="285"/>
      <c r="AG140" s="285"/>
      <c r="AH140" s="285"/>
      <c r="AI140" s="285"/>
      <c r="AJ140" s="285"/>
      <c r="AK140" s="285"/>
      <c r="AL140" s="285"/>
      <c r="AM140" s="285"/>
      <c r="AN140" s="285"/>
      <c r="AO140" s="285"/>
      <c r="AP140" s="285"/>
      <c r="AQ140" s="285"/>
      <c r="AR140" s="285"/>
      <c r="AS140" s="285"/>
      <c r="AT140" s="285"/>
      <c r="AU140" s="285"/>
      <c r="AV140" s="285"/>
      <c r="AW140" s="285"/>
      <c r="AX140" s="285"/>
      <c r="AY140" s="285"/>
      <c r="AZ140" s="285"/>
      <c r="BA140" s="285"/>
      <c r="BB140" s="285"/>
      <c r="BC140" s="285"/>
      <c r="BD140" s="285"/>
      <c r="BE140" s="285"/>
      <c r="BF140" s="285"/>
      <c r="BG140" s="285"/>
      <c r="BH140" s="285"/>
    </row>
    <row r="141" spans="1:60" s="286" customFormat="1">
      <c r="A141" s="290" t="s">
        <v>55</v>
      </c>
      <c r="B141" s="10" t="s">
        <v>242</v>
      </c>
      <c r="C141" s="35">
        <f t="shared" ref="C141:T141" si="41">C65</f>
        <v>0</v>
      </c>
      <c r="D141" s="35">
        <f t="shared" si="41"/>
        <v>0</v>
      </c>
      <c r="E141" s="35">
        <f t="shared" si="41"/>
        <v>0</v>
      </c>
      <c r="F141" s="35">
        <f t="shared" si="41"/>
        <v>0</v>
      </c>
      <c r="G141" s="35">
        <f t="shared" si="41"/>
        <v>0</v>
      </c>
      <c r="H141" s="35">
        <f t="shared" si="41"/>
        <v>0</v>
      </c>
      <c r="I141" s="35">
        <f t="shared" si="41"/>
        <v>0</v>
      </c>
      <c r="J141" s="35">
        <f t="shared" si="41"/>
        <v>0</v>
      </c>
      <c r="K141" s="35">
        <f t="shared" si="41"/>
        <v>0</v>
      </c>
      <c r="L141" s="35">
        <f t="shared" si="41"/>
        <v>0</v>
      </c>
      <c r="M141" s="35">
        <f t="shared" si="41"/>
        <v>0</v>
      </c>
      <c r="N141" s="35">
        <f t="shared" si="41"/>
        <v>0</v>
      </c>
      <c r="O141" s="35">
        <f t="shared" si="41"/>
        <v>0</v>
      </c>
      <c r="P141" s="35">
        <f t="shared" si="41"/>
        <v>0</v>
      </c>
      <c r="Q141" s="35">
        <f t="shared" si="41"/>
        <v>0</v>
      </c>
      <c r="R141" s="35">
        <f t="shared" si="41"/>
        <v>0</v>
      </c>
      <c r="S141" s="35">
        <f t="shared" si="41"/>
        <v>0</v>
      </c>
      <c r="T141" s="35">
        <f t="shared" si="41"/>
        <v>0</v>
      </c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85"/>
      <c r="AJ141" s="285"/>
      <c r="AK141" s="285"/>
      <c r="AL141" s="285"/>
      <c r="AM141" s="285"/>
      <c r="AN141" s="285"/>
      <c r="AO141" s="285"/>
      <c r="AP141" s="285"/>
      <c r="AQ141" s="285"/>
      <c r="AR141" s="285"/>
      <c r="AS141" s="285"/>
      <c r="AT141" s="285"/>
      <c r="AU141" s="285"/>
      <c r="AV141" s="285"/>
      <c r="AW141" s="285"/>
      <c r="AX141" s="285"/>
      <c r="AY141" s="285"/>
      <c r="AZ141" s="285"/>
      <c r="BA141" s="285"/>
      <c r="BB141" s="285"/>
      <c r="BC141" s="285"/>
      <c r="BD141" s="285"/>
      <c r="BE141" s="285"/>
      <c r="BF141" s="285"/>
      <c r="BG141" s="285"/>
      <c r="BH141" s="285"/>
    </row>
    <row r="142" spans="1:60" s="286" customFormat="1">
      <c r="A142" s="290" t="s">
        <v>131</v>
      </c>
      <c r="B142" s="10" t="s">
        <v>243</v>
      </c>
      <c r="C142" s="35">
        <f>SUM(C143:C150)</f>
        <v>0</v>
      </c>
      <c r="D142" s="35">
        <f t="shared" ref="D142:T142" si="42">SUM(D143:D150)</f>
        <v>0</v>
      </c>
      <c r="E142" s="35">
        <f t="shared" si="42"/>
        <v>0</v>
      </c>
      <c r="F142" s="35">
        <f t="shared" si="42"/>
        <v>0</v>
      </c>
      <c r="G142" s="35">
        <f t="shared" si="42"/>
        <v>0</v>
      </c>
      <c r="H142" s="35">
        <f t="shared" si="42"/>
        <v>0</v>
      </c>
      <c r="I142" s="35">
        <f t="shared" si="42"/>
        <v>0</v>
      </c>
      <c r="J142" s="35">
        <f t="shared" si="42"/>
        <v>0</v>
      </c>
      <c r="K142" s="35">
        <f t="shared" si="42"/>
        <v>0</v>
      </c>
      <c r="L142" s="35">
        <f t="shared" si="42"/>
        <v>0</v>
      </c>
      <c r="M142" s="35">
        <f t="shared" si="42"/>
        <v>0</v>
      </c>
      <c r="N142" s="35">
        <f t="shared" si="42"/>
        <v>0</v>
      </c>
      <c r="O142" s="35">
        <f t="shared" si="42"/>
        <v>0</v>
      </c>
      <c r="P142" s="35">
        <f t="shared" si="42"/>
        <v>0</v>
      </c>
      <c r="Q142" s="35">
        <f t="shared" si="42"/>
        <v>0</v>
      </c>
      <c r="R142" s="35">
        <f t="shared" si="42"/>
        <v>0</v>
      </c>
      <c r="S142" s="35">
        <f t="shared" si="42"/>
        <v>0</v>
      </c>
      <c r="T142" s="35">
        <f t="shared" si="42"/>
        <v>0</v>
      </c>
      <c r="U142" s="285"/>
      <c r="V142" s="285"/>
      <c r="W142" s="285"/>
      <c r="X142" s="285"/>
      <c r="Y142" s="285"/>
      <c r="Z142" s="285"/>
      <c r="AA142" s="285"/>
      <c r="AB142" s="285"/>
      <c r="AC142" s="285"/>
      <c r="AD142" s="285"/>
      <c r="AE142" s="285"/>
      <c r="AF142" s="285"/>
      <c r="AG142" s="285"/>
      <c r="AH142" s="285"/>
      <c r="AI142" s="285"/>
      <c r="AJ142" s="285"/>
      <c r="AK142" s="285"/>
      <c r="AL142" s="285"/>
      <c r="AM142" s="285"/>
      <c r="AN142" s="285"/>
      <c r="AO142" s="285"/>
      <c r="AP142" s="285"/>
      <c r="AQ142" s="285"/>
      <c r="AR142" s="285"/>
      <c r="AS142" s="285"/>
      <c r="AT142" s="285"/>
      <c r="AU142" s="285"/>
      <c r="AV142" s="285"/>
      <c r="AW142" s="285"/>
      <c r="AX142" s="285"/>
      <c r="AY142" s="285"/>
      <c r="AZ142" s="285"/>
      <c r="BA142" s="285"/>
      <c r="BB142" s="285"/>
      <c r="BC142" s="285"/>
      <c r="BD142" s="285"/>
      <c r="BE142" s="285"/>
      <c r="BF142" s="285"/>
      <c r="BG142" s="285"/>
      <c r="BH142" s="285"/>
    </row>
    <row r="143" spans="1:60" s="286" customFormat="1">
      <c r="A143" s="291">
        <v>1</v>
      </c>
      <c r="B143" s="165" t="s">
        <v>244</v>
      </c>
      <c r="C143" s="37">
        <f t="shared" ref="C143:T143" si="43">C43</f>
        <v>0</v>
      </c>
      <c r="D143" s="37">
        <f t="shared" si="43"/>
        <v>0</v>
      </c>
      <c r="E143" s="37">
        <f t="shared" si="43"/>
        <v>0</v>
      </c>
      <c r="F143" s="37">
        <f t="shared" si="43"/>
        <v>0</v>
      </c>
      <c r="G143" s="37">
        <f t="shared" si="43"/>
        <v>0</v>
      </c>
      <c r="H143" s="37">
        <f t="shared" si="43"/>
        <v>0</v>
      </c>
      <c r="I143" s="37">
        <f t="shared" si="43"/>
        <v>0</v>
      </c>
      <c r="J143" s="37">
        <f t="shared" si="43"/>
        <v>0</v>
      </c>
      <c r="K143" s="37">
        <f t="shared" si="43"/>
        <v>0</v>
      </c>
      <c r="L143" s="37">
        <f t="shared" si="43"/>
        <v>0</v>
      </c>
      <c r="M143" s="37">
        <f t="shared" si="43"/>
        <v>0</v>
      </c>
      <c r="N143" s="37">
        <f t="shared" si="43"/>
        <v>0</v>
      </c>
      <c r="O143" s="37">
        <f t="shared" si="43"/>
        <v>0</v>
      </c>
      <c r="P143" s="37">
        <f t="shared" si="43"/>
        <v>0</v>
      </c>
      <c r="Q143" s="37">
        <f t="shared" si="43"/>
        <v>0</v>
      </c>
      <c r="R143" s="37">
        <f t="shared" si="43"/>
        <v>0</v>
      </c>
      <c r="S143" s="37">
        <f t="shared" si="43"/>
        <v>0</v>
      </c>
      <c r="T143" s="37">
        <f t="shared" si="43"/>
        <v>0</v>
      </c>
      <c r="U143" s="285"/>
      <c r="V143" s="285"/>
      <c r="W143" s="285"/>
      <c r="X143" s="285"/>
      <c r="Y143" s="285"/>
      <c r="Z143" s="285"/>
      <c r="AA143" s="285"/>
      <c r="AB143" s="285"/>
      <c r="AC143" s="285"/>
      <c r="AD143" s="285"/>
      <c r="AE143" s="285"/>
      <c r="AF143" s="285"/>
      <c r="AG143" s="285"/>
      <c r="AH143" s="285"/>
      <c r="AI143" s="285"/>
      <c r="AJ143" s="285"/>
      <c r="AK143" s="285"/>
      <c r="AL143" s="285"/>
      <c r="AM143" s="285"/>
      <c r="AN143" s="285"/>
      <c r="AO143" s="285"/>
      <c r="AP143" s="285"/>
      <c r="AQ143" s="285"/>
      <c r="AR143" s="285"/>
      <c r="AS143" s="285"/>
      <c r="AT143" s="285"/>
      <c r="AU143" s="285"/>
      <c r="AV143" s="285"/>
      <c r="AW143" s="285"/>
      <c r="AX143" s="285"/>
      <c r="AY143" s="285"/>
      <c r="AZ143" s="285"/>
      <c r="BA143" s="285"/>
      <c r="BB143" s="285"/>
      <c r="BC143" s="285"/>
      <c r="BD143" s="285"/>
      <c r="BE143" s="285"/>
      <c r="BF143" s="285"/>
      <c r="BG143" s="285"/>
      <c r="BH143" s="285"/>
    </row>
    <row r="144" spans="1:60" s="286" customFormat="1">
      <c r="A144" s="291">
        <v>2</v>
      </c>
      <c r="B144" s="165" t="s">
        <v>245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285"/>
      <c r="V144" s="285"/>
      <c r="W144" s="285"/>
      <c r="X144" s="285"/>
      <c r="Y144" s="285"/>
      <c r="Z144" s="285"/>
      <c r="AA144" s="285"/>
      <c r="AB144" s="285"/>
      <c r="AC144" s="285"/>
      <c r="AD144" s="285"/>
      <c r="AE144" s="285"/>
      <c r="AF144" s="285"/>
      <c r="AG144" s="285"/>
      <c r="AH144" s="285"/>
      <c r="AI144" s="285"/>
      <c r="AJ144" s="285"/>
      <c r="AK144" s="285"/>
      <c r="AL144" s="285"/>
      <c r="AM144" s="285"/>
      <c r="AN144" s="285"/>
      <c r="AO144" s="285"/>
      <c r="AP144" s="285"/>
      <c r="AQ144" s="285"/>
      <c r="AR144" s="285"/>
      <c r="AS144" s="285"/>
      <c r="AT144" s="285"/>
      <c r="AU144" s="285"/>
      <c r="AV144" s="285"/>
      <c r="AW144" s="285"/>
      <c r="AX144" s="285"/>
      <c r="AY144" s="285"/>
      <c r="AZ144" s="285"/>
      <c r="BA144" s="285"/>
      <c r="BB144" s="285"/>
      <c r="BC144" s="285"/>
      <c r="BD144" s="285"/>
      <c r="BE144" s="285"/>
      <c r="BF144" s="285"/>
      <c r="BG144" s="285"/>
      <c r="BH144" s="285"/>
    </row>
    <row r="145" spans="1:60" s="286" customFormat="1" ht="25.5">
      <c r="A145" s="291">
        <v>3</v>
      </c>
      <c r="B145" s="165" t="s">
        <v>246</v>
      </c>
      <c r="C145" s="302"/>
      <c r="D145" s="302"/>
      <c r="E145" s="302"/>
      <c r="F145" s="302"/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  <c r="Q145" s="302"/>
      <c r="R145" s="302"/>
      <c r="S145" s="302"/>
      <c r="T145" s="302"/>
      <c r="U145" s="285"/>
      <c r="V145" s="285"/>
      <c r="W145" s="285"/>
      <c r="X145" s="285"/>
      <c r="Y145" s="285"/>
      <c r="Z145" s="285"/>
      <c r="AA145" s="285"/>
      <c r="AB145" s="285"/>
      <c r="AC145" s="285"/>
      <c r="AD145" s="285"/>
      <c r="AE145" s="285"/>
      <c r="AF145" s="285"/>
      <c r="AG145" s="285"/>
      <c r="AH145" s="285"/>
      <c r="AI145" s="285"/>
      <c r="AJ145" s="285"/>
      <c r="AK145" s="285"/>
      <c r="AL145" s="285"/>
      <c r="AM145" s="285"/>
      <c r="AN145" s="285"/>
      <c r="AO145" s="285"/>
      <c r="AP145" s="285"/>
      <c r="AQ145" s="285"/>
      <c r="AR145" s="285"/>
      <c r="AS145" s="285"/>
      <c r="AT145" s="285"/>
      <c r="AU145" s="285"/>
      <c r="AV145" s="285"/>
      <c r="AW145" s="285"/>
      <c r="AX145" s="285"/>
      <c r="AY145" s="285"/>
      <c r="AZ145" s="285"/>
      <c r="BA145" s="285"/>
      <c r="BB145" s="285"/>
      <c r="BC145" s="285"/>
      <c r="BD145" s="285"/>
      <c r="BE145" s="285"/>
      <c r="BF145" s="285"/>
      <c r="BG145" s="285"/>
      <c r="BH145" s="285"/>
    </row>
    <row r="146" spans="1:60" s="286" customFormat="1">
      <c r="A146" s="291">
        <v>4</v>
      </c>
      <c r="B146" s="165" t="s">
        <v>247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285"/>
      <c r="V146" s="285"/>
      <c r="W146" s="285"/>
      <c r="X146" s="285"/>
      <c r="Y146" s="285"/>
      <c r="Z146" s="285"/>
      <c r="AA146" s="285"/>
      <c r="AB146" s="285"/>
      <c r="AC146" s="285"/>
      <c r="AD146" s="285"/>
      <c r="AE146" s="285"/>
      <c r="AF146" s="285"/>
      <c r="AG146" s="285"/>
      <c r="AH146" s="285"/>
      <c r="AI146" s="285"/>
      <c r="AJ146" s="285"/>
      <c r="AK146" s="285"/>
      <c r="AL146" s="285"/>
      <c r="AM146" s="285"/>
      <c r="AN146" s="285"/>
      <c r="AO146" s="285"/>
      <c r="AP146" s="285"/>
      <c r="AQ146" s="285"/>
      <c r="AR146" s="285"/>
      <c r="AS146" s="285"/>
      <c r="AT146" s="285"/>
      <c r="AU146" s="285"/>
      <c r="AV146" s="285"/>
      <c r="AW146" s="285"/>
      <c r="AX146" s="285"/>
      <c r="AY146" s="285"/>
      <c r="AZ146" s="285"/>
      <c r="BA146" s="285"/>
      <c r="BB146" s="285"/>
      <c r="BC146" s="285"/>
      <c r="BD146" s="285"/>
      <c r="BE146" s="285"/>
      <c r="BF146" s="285"/>
      <c r="BG146" s="285"/>
      <c r="BH146" s="285"/>
    </row>
    <row r="147" spans="1:60" s="286" customFormat="1">
      <c r="A147" s="291">
        <v>5</v>
      </c>
      <c r="B147" s="165" t="s">
        <v>248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285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5"/>
      <c r="AI147" s="285"/>
      <c r="AJ147" s="285"/>
      <c r="AK147" s="285"/>
      <c r="AL147" s="285"/>
      <c r="AM147" s="285"/>
      <c r="AN147" s="285"/>
      <c r="AO147" s="285"/>
      <c r="AP147" s="285"/>
      <c r="AQ147" s="285"/>
      <c r="AR147" s="285"/>
      <c r="AS147" s="285"/>
      <c r="AT147" s="285"/>
      <c r="AU147" s="285"/>
      <c r="AV147" s="285"/>
      <c r="AW147" s="285"/>
      <c r="AX147" s="285"/>
      <c r="AY147" s="285"/>
      <c r="AZ147" s="285"/>
      <c r="BA147" s="285"/>
      <c r="BB147" s="285"/>
      <c r="BC147" s="285"/>
      <c r="BD147" s="285"/>
      <c r="BE147" s="285"/>
      <c r="BF147" s="285"/>
      <c r="BG147" s="285"/>
      <c r="BH147" s="285"/>
    </row>
    <row r="148" spans="1:60" s="286" customFormat="1">
      <c r="A148" s="291">
        <v>6</v>
      </c>
      <c r="B148" s="165" t="s">
        <v>249</v>
      </c>
      <c r="C148" s="350"/>
      <c r="D148" s="350"/>
      <c r="E148" s="350"/>
      <c r="F148" s="350"/>
      <c r="G148" s="350"/>
      <c r="H148" s="350"/>
      <c r="I148" s="350"/>
      <c r="J148" s="350"/>
      <c r="K148" s="350"/>
      <c r="L148" s="350"/>
      <c r="M148" s="350"/>
      <c r="N148" s="350"/>
      <c r="O148" s="350"/>
      <c r="P148" s="350"/>
      <c r="Q148" s="350"/>
      <c r="R148" s="350"/>
      <c r="S148" s="350"/>
      <c r="T148" s="350"/>
      <c r="U148" s="285"/>
      <c r="V148" s="285"/>
      <c r="W148" s="285"/>
      <c r="X148" s="285"/>
      <c r="Y148" s="285"/>
      <c r="Z148" s="285"/>
      <c r="AA148" s="285"/>
      <c r="AB148" s="285"/>
      <c r="AC148" s="285"/>
      <c r="AD148" s="285"/>
      <c r="AE148" s="285"/>
      <c r="AF148" s="285"/>
      <c r="AG148" s="285"/>
      <c r="AH148" s="285"/>
      <c r="AI148" s="285"/>
      <c r="AJ148" s="285"/>
      <c r="AK148" s="285"/>
      <c r="AL148" s="285"/>
      <c r="AM148" s="285"/>
      <c r="AN148" s="285"/>
      <c r="AO148" s="285"/>
      <c r="AP148" s="285"/>
      <c r="AQ148" s="285"/>
      <c r="AR148" s="285"/>
      <c r="AS148" s="285"/>
      <c r="AT148" s="285"/>
      <c r="AU148" s="285"/>
      <c r="AV148" s="285"/>
      <c r="AW148" s="285"/>
      <c r="AX148" s="285"/>
      <c r="AY148" s="285"/>
      <c r="AZ148" s="285"/>
      <c r="BA148" s="285"/>
      <c r="BB148" s="285"/>
      <c r="BC148" s="285"/>
      <c r="BD148" s="285"/>
      <c r="BE148" s="285"/>
      <c r="BF148" s="285"/>
      <c r="BG148" s="285"/>
      <c r="BH148" s="285"/>
    </row>
    <row r="149" spans="1:60" s="286" customFormat="1">
      <c r="A149" s="291">
        <v>9</v>
      </c>
      <c r="B149" s="165" t="s">
        <v>250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285"/>
      <c r="V149" s="285"/>
      <c r="W149" s="285"/>
      <c r="X149" s="285"/>
      <c r="Y149" s="285"/>
      <c r="Z149" s="285"/>
      <c r="AA149" s="285"/>
      <c r="AB149" s="285"/>
      <c r="AC149" s="285"/>
      <c r="AD149" s="285"/>
      <c r="AE149" s="285"/>
      <c r="AF149" s="285"/>
      <c r="AG149" s="285"/>
      <c r="AH149" s="285"/>
      <c r="AI149" s="285"/>
      <c r="AJ149" s="285"/>
      <c r="AK149" s="285"/>
      <c r="AL149" s="285"/>
      <c r="AM149" s="285"/>
      <c r="AN149" s="285"/>
      <c r="AO149" s="285"/>
      <c r="AP149" s="285"/>
      <c r="AQ149" s="285"/>
      <c r="AR149" s="285"/>
      <c r="AS149" s="285"/>
      <c r="AT149" s="285"/>
      <c r="AU149" s="285"/>
      <c r="AV149" s="285"/>
      <c r="AW149" s="285"/>
      <c r="AX149" s="285"/>
      <c r="AY149" s="285"/>
      <c r="AZ149" s="285"/>
      <c r="BA149" s="285"/>
      <c r="BB149" s="285"/>
      <c r="BC149" s="285"/>
      <c r="BD149" s="285"/>
      <c r="BE149" s="285"/>
      <c r="BF149" s="285"/>
      <c r="BG149" s="285"/>
      <c r="BH149" s="285"/>
    </row>
    <row r="150" spans="1:60" s="286" customFormat="1">
      <c r="A150" s="291">
        <v>10</v>
      </c>
      <c r="B150" s="165" t="s">
        <v>251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285"/>
      <c r="V150" s="285"/>
      <c r="W150" s="285"/>
      <c r="X150" s="285"/>
      <c r="Y150" s="285"/>
      <c r="Z150" s="285"/>
      <c r="AA150" s="285"/>
      <c r="AB150" s="285"/>
      <c r="AC150" s="285"/>
      <c r="AD150" s="285"/>
      <c r="AE150" s="285"/>
      <c r="AF150" s="285"/>
      <c r="AG150" s="285"/>
      <c r="AH150" s="285"/>
      <c r="AI150" s="285"/>
      <c r="AJ150" s="285"/>
      <c r="AK150" s="285"/>
      <c r="AL150" s="285"/>
      <c r="AM150" s="285"/>
      <c r="AN150" s="285"/>
      <c r="AO150" s="285"/>
      <c r="AP150" s="285"/>
      <c r="AQ150" s="285"/>
      <c r="AR150" s="285"/>
      <c r="AS150" s="285"/>
      <c r="AT150" s="285"/>
      <c r="AU150" s="285"/>
      <c r="AV150" s="285"/>
      <c r="AW150" s="285"/>
      <c r="AX150" s="285"/>
      <c r="AY150" s="285"/>
      <c r="AZ150" s="285"/>
      <c r="BA150" s="285"/>
      <c r="BB150" s="285"/>
      <c r="BC150" s="285"/>
      <c r="BD150" s="285"/>
      <c r="BE150" s="285"/>
      <c r="BF150" s="285"/>
      <c r="BG150" s="285"/>
      <c r="BH150" s="285"/>
    </row>
    <row r="151" spans="1:60" s="286" customFormat="1" ht="25.5">
      <c r="A151" s="292" t="s">
        <v>142</v>
      </c>
      <c r="B151" s="275" t="s">
        <v>252</v>
      </c>
      <c r="C151" s="34">
        <f>C141+C142</f>
        <v>0</v>
      </c>
      <c r="D151" s="34">
        <f t="shared" ref="D151:T151" si="44">D141+D142</f>
        <v>0</v>
      </c>
      <c r="E151" s="34">
        <f t="shared" si="44"/>
        <v>0</v>
      </c>
      <c r="F151" s="34">
        <f t="shared" si="44"/>
        <v>0</v>
      </c>
      <c r="G151" s="34">
        <f t="shared" si="44"/>
        <v>0</v>
      </c>
      <c r="H151" s="34">
        <f t="shared" si="44"/>
        <v>0</v>
      </c>
      <c r="I151" s="34">
        <f t="shared" si="44"/>
        <v>0</v>
      </c>
      <c r="J151" s="34">
        <f t="shared" si="44"/>
        <v>0</v>
      </c>
      <c r="K151" s="34">
        <f t="shared" si="44"/>
        <v>0</v>
      </c>
      <c r="L151" s="34">
        <f t="shared" si="44"/>
        <v>0</v>
      </c>
      <c r="M151" s="34">
        <f t="shared" si="44"/>
        <v>0</v>
      </c>
      <c r="N151" s="34">
        <f t="shared" si="44"/>
        <v>0</v>
      </c>
      <c r="O151" s="34">
        <f t="shared" si="44"/>
        <v>0</v>
      </c>
      <c r="P151" s="34">
        <f t="shared" si="44"/>
        <v>0</v>
      </c>
      <c r="Q151" s="34">
        <f t="shared" si="44"/>
        <v>0</v>
      </c>
      <c r="R151" s="34">
        <f t="shared" si="44"/>
        <v>0</v>
      </c>
      <c r="S151" s="34">
        <f t="shared" si="44"/>
        <v>0</v>
      </c>
      <c r="T151" s="34">
        <f t="shared" si="44"/>
        <v>0</v>
      </c>
      <c r="U151" s="285"/>
      <c r="V151" s="285"/>
      <c r="W151" s="285"/>
      <c r="X151" s="285"/>
      <c r="Y151" s="285"/>
      <c r="Z151" s="285"/>
      <c r="AA151" s="285"/>
      <c r="AB151" s="285"/>
      <c r="AC151" s="285"/>
      <c r="AD151" s="285"/>
      <c r="AE151" s="285"/>
      <c r="AF151" s="285"/>
      <c r="AG151" s="285"/>
      <c r="AH151" s="285"/>
      <c r="AI151" s="285"/>
      <c r="AJ151" s="285"/>
      <c r="AK151" s="285"/>
      <c r="AL151" s="285"/>
      <c r="AM151" s="285"/>
      <c r="AN151" s="285"/>
      <c r="AO151" s="285"/>
      <c r="AP151" s="285"/>
      <c r="AQ151" s="285"/>
      <c r="AR151" s="285"/>
      <c r="AS151" s="285"/>
      <c r="AT151" s="285"/>
      <c r="AU151" s="285"/>
      <c r="AV151" s="285"/>
      <c r="AW151" s="285"/>
      <c r="AX151" s="285"/>
      <c r="AY151" s="285"/>
      <c r="AZ151" s="285"/>
      <c r="BA151" s="285"/>
      <c r="BB151" s="285"/>
      <c r="BC151" s="285"/>
      <c r="BD151" s="285"/>
      <c r="BE151" s="285"/>
      <c r="BF151" s="285"/>
      <c r="BG151" s="285"/>
      <c r="BH151" s="285"/>
    </row>
    <row r="152" spans="1:60" s="286" customFormat="1" ht="25.5">
      <c r="A152" s="287" t="s">
        <v>56</v>
      </c>
      <c r="B152" s="288" t="s">
        <v>67</v>
      </c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5"/>
      <c r="V152" s="285"/>
      <c r="W152" s="285"/>
      <c r="X152" s="285"/>
      <c r="Y152" s="285"/>
      <c r="Z152" s="285"/>
      <c r="AA152" s="285"/>
      <c r="AB152" s="285"/>
      <c r="AC152" s="285"/>
      <c r="AD152" s="285"/>
      <c r="AE152" s="285"/>
      <c r="AF152" s="285"/>
      <c r="AG152" s="285"/>
      <c r="AH152" s="285"/>
      <c r="AI152" s="285"/>
      <c r="AJ152" s="285"/>
      <c r="AK152" s="285"/>
      <c r="AL152" s="285"/>
      <c r="AM152" s="285"/>
      <c r="AN152" s="285"/>
      <c r="AO152" s="285"/>
      <c r="AP152" s="285"/>
      <c r="AQ152" s="285"/>
      <c r="AR152" s="285"/>
      <c r="AS152" s="285"/>
      <c r="AT152" s="285"/>
      <c r="AU152" s="285"/>
      <c r="AV152" s="285"/>
      <c r="AW152" s="285"/>
      <c r="AX152" s="285"/>
      <c r="AY152" s="285"/>
      <c r="AZ152" s="285"/>
      <c r="BA152" s="285"/>
      <c r="BB152" s="285"/>
      <c r="BC152" s="285"/>
      <c r="BD152" s="285"/>
      <c r="BE152" s="285"/>
      <c r="BF152" s="285"/>
      <c r="BG152" s="285"/>
      <c r="BH152" s="285"/>
    </row>
    <row r="153" spans="1:60" s="286" customFormat="1">
      <c r="A153" s="293"/>
      <c r="B153" s="165" t="s">
        <v>253</v>
      </c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285"/>
      <c r="V153" s="285"/>
      <c r="W153" s="285"/>
      <c r="X153" s="285"/>
      <c r="Y153" s="285"/>
      <c r="Z153" s="285"/>
      <c r="AA153" s="285"/>
      <c r="AB153" s="285"/>
      <c r="AC153" s="285"/>
      <c r="AD153" s="285"/>
      <c r="AE153" s="285"/>
      <c r="AF153" s="285"/>
      <c r="AG153" s="285"/>
      <c r="AH153" s="285"/>
      <c r="AI153" s="285"/>
      <c r="AJ153" s="285"/>
      <c r="AK153" s="285"/>
      <c r="AL153" s="285"/>
      <c r="AM153" s="285"/>
      <c r="AN153" s="285"/>
      <c r="AO153" s="285"/>
      <c r="AP153" s="285"/>
      <c r="AQ153" s="285"/>
      <c r="AR153" s="285"/>
      <c r="AS153" s="285"/>
      <c r="AT153" s="285"/>
      <c r="AU153" s="285"/>
      <c r="AV153" s="285"/>
      <c r="AW153" s="285"/>
      <c r="AX153" s="285"/>
      <c r="AY153" s="285"/>
      <c r="AZ153" s="285"/>
      <c r="BA153" s="285"/>
      <c r="BB153" s="285"/>
      <c r="BC153" s="285"/>
      <c r="BD153" s="285"/>
      <c r="BE153" s="285"/>
      <c r="BF153" s="285"/>
      <c r="BG153" s="285"/>
      <c r="BH153" s="285"/>
    </row>
    <row r="154" spans="1:60" s="286" customFormat="1">
      <c r="A154" s="293"/>
      <c r="B154" s="165" t="s">
        <v>254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285"/>
      <c r="V154" s="285"/>
      <c r="W154" s="285"/>
      <c r="X154" s="285"/>
      <c r="Y154" s="285"/>
      <c r="Z154" s="285"/>
      <c r="AA154" s="285"/>
      <c r="AB154" s="285"/>
      <c r="AC154" s="285"/>
      <c r="AD154" s="285"/>
      <c r="AE154" s="285"/>
      <c r="AF154" s="285"/>
      <c r="AG154" s="285"/>
      <c r="AH154" s="285"/>
      <c r="AI154" s="285"/>
      <c r="AJ154" s="285"/>
      <c r="AK154" s="285"/>
      <c r="AL154" s="285"/>
      <c r="AM154" s="285"/>
      <c r="AN154" s="285"/>
      <c r="AO154" s="285"/>
      <c r="AP154" s="285"/>
      <c r="AQ154" s="285"/>
      <c r="AR154" s="285"/>
      <c r="AS154" s="285"/>
      <c r="AT154" s="285"/>
      <c r="AU154" s="285"/>
      <c r="AV154" s="285"/>
      <c r="AW154" s="285"/>
      <c r="AX154" s="285"/>
      <c r="AY154" s="285"/>
      <c r="AZ154" s="285"/>
      <c r="BA154" s="285"/>
      <c r="BB154" s="285"/>
      <c r="BC154" s="285"/>
      <c r="BD154" s="285"/>
      <c r="BE154" s="285"/>
      <c r="BF154" s="285"/>
      <c r="BG154" s="285"/>
      <c r="BH154" s="285"/>
    </row>
    <row r="155" spans="1:60" s="286" customFormat="1" ht="25.5">
      <c r="A155" s="292" t="s">
        <v>142</v>
      </c>
      <c r="B155" s="275" t="s">
        <v>255</v>
      </c>
      <c r="C155" s="34">
        <f>C153-C154</f>
        <v>0</v>
      </c>
      <c r="D155" s="34">
        <f t="shared" ref="D155:T155" si="45">D153-D154</f>
        <v>0</v>
      </c>
      <c r="E155" s="34">
        <f t="shared" si="45"/>
        <v>0</v>
      </c>
      <c r="F155" s="34">
        <f t="shared" si="45"/>
        <v>0</v>
      </c>
      <c r="G155" s="34">
        <f t="shared" si="45"/>
        <v>0</v>
      </c>
      <c r="H155" s="34">
        <f t="shared" si="45"/>
        <v>0</v>
      </c>
      <c r="I155" s="34">
        <f t="shared" si="45"/>
        <v>0</v>
      </c>
      <c r="J155" s="34">
        <f t="shared" si="45"/>
        <v>0</v>
      </c>
      <c r="K155" s="34">
        <f t="shared" si="45"/>
        <v>0</v>
      </c>
      <c r="L155" s="34">
        <f t="shared" si="45"/>
        <v>0</v>
      </c>
      <c r="M155" s="34">
        <f t="shared" si="45"/>
        <v>0</v>
      </c>
      <c r="N155" s="34">
        <f t="shared" si="45"/>
        <v>0</v>
      </c>
      <c r="O155" s="34">
        <f t="shared" si="45"/>
        <v>0</v>
      </c>
      <c r="P155" s="34">
        <f t="shared" si="45"/>
        <v>0</v>
      </c>
      <c r="Q155" s="34">
        <f t="shared" si="45"/>
        <v>0</v>
      </c>
      <c r="R155" s="34">
        <f t="shared" si="45"/>
        <v>0</v>
      </c>
      <c r="S155" s="34">
        <f t="shared" si="45"/>
        <v>0</v>
      </c>
      <c r="T155" s="34">
        <f t="shared" si="45"/>
        <v>0</v>
      </c>
      <c r="U155" s="285"/>
      <c r="V155" s="285"/>
      <c r="W155" s="285"/>
      <c r="X155" s="285"/>
      <c r="Y155" s="285"/>
      <c r="Z155" s="285"/>
      <c r="AA155" s="285"/>
      <c r="AB155" s="285"/>
      <c r="AC155" s="285"/>
      <c r="AD155" s="285"/>
      <c r="AE155" s="285"/>
      <c r="AF155" s="285"/>
      <c r="AG155" s="285"/>
      <c r="AH155" s="285"/>
      <c r="AI155" s="285"/>
      <c r="AJ155" s="285"/>
      <c r="AK155" s="285"/>
      <c r="AL155" s="285"/>
      <c r="AM155" s="285"/>
      <c r="AN155" s="285"/>
      <c r="AO155" s="285"/>
      <c r="AP155" s="285"/>
      <c r="AQ155" s="285"/>
      <c r="AR155" s="285"/>
      <c r="AS155" s="285"/>
      <c r="AT155" s="285"/>
      <c r="AU155" s="285"/>
      <c r="AV155" s="285"/>
      <c r="AW155" s="285"/>
      <c r="AX155" s="285"/>
      <c r="AY155" s="285"/>
      <c r="AZ155" s="285"/>
      <c r="BA155" s="285"/>
      <c r="BB155" s="285"/>
      <c r="BC155" s="285"/>
      <c r="BD155" s="285"/>
      <c r="BE155" s="285"/>
      <c r="BF155" s="285"/>
      <c r="BG155" s="285"/>
      <c r="BH155" s="285"/>
    </row>
    <row r="156" spans="1:60" s="286" customFormat="1" ht="25.5">
      <c r="A156" s="287" t="s">
        <v>57</v>
      </c>
      <c r="B156" s="288" t="s">
        <v>68</v>
      </c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5"/>
      <c r="V156" s="285"/>
      <c r="W156" s="285"/>
      <c r="X156" s="285"/>
      <c r="Y156" s="285"/>
      <c r="Z156" s="285"/>
      <c r="AA156" s="285"/>
      <c r="AB156" s="285"/>
      <c r="AC156" s="285"/>
      <c r="AD156" s="285"/>
      <c r="AE156" s="285"/>
      <c r="AF156" s="285"/>
      <c r="AG156" s="285"/>
      <c r="AH156" s="285"/>
      <c r="AI156" s="285"/>
      <c r="AJ156" s="285"/>
      <c r="AK156" s="285"/>
      <c r="AL156" s="285"/>
      <c r="AM156" s="285"/>
      <c r="AN156" s="285"/>
      <c r="AO156" s="285"/>
      <c r="AP156" s="285"/>
      <c r="AQ156" s="285"/>
      <c r="AR156" s="285"/>
      <c r="AS156" s="285"/>
      <c r="AT156" s="285"/>
      <c r="AU156" s="285"/>
      <c r="AV156" s="285"/>
      <c r="AW156" s="285"/>
      <c r="AX156" s="285"/>
      <c r="AY156" s="285"/>
      <c r="AZ156" s="285"/>
      <c r="BA156" s="285"/>
      <c r="BB156" s="285"/>
      <c r="BC156" s="285"/>
      <c r="BD156" s="285"/>
      <c r="BE156" s="285"/>
      <c r="BF156" s="285"/>
      <c r="BG156" s="285"/>
      <c r="BH156" s="285"/>
    </row>
    <row r="157" spans="1:60" s="286" customFormat="1">
      <c r="A157" s="294"/>
      <c r="B157" s="295" t="s">
        <v>253</v>
      </c>
      <c r="C157" s="37">
        <f>SUM(C158:C163)</f>
        <v>0</v>
      </c>
      <c r="D157" s="37">
        <f>SUM(D158:D163)</f>
        <v>0</v>
      </c>
      <c r="E157" s="37">
        <f t="shared" ref="E157:T157" si="46">SUM(E158:E163)</f>
        <v>0</v>
      </c>
      <c r="F157" s="37">
        <f t="shared" si="46"/>
        <v>0</v>
      </c>
      <c r="G157" s="37">
        <f t="shared" si="46"/>
        <v>0</v>
      </c>
      <c r="H157" s="37">
        <f t="shared" si="46"/>
        <v>0</v>
      </c>
      <c r="I157" s="37">
        <f t="shared" si="46"/>
        <v>0</v>
      </c>
      <c r="J157" s="37">
        <f t="shared" si="46"/>
        <v>0</v>
      </c>
      <c r="K157" s="37">
        <f t="shared" si="46"/>
        <v>0</v>
      </c>
      <c r="L157" s="37">
        <f t="shared" si="46"/>
        <v>0</v>
      </c>
      <c r="M157" s="37">
        <f t="shared" si="46"/>
        <v>0</v>
      </c>
      <c r="N157" s="37">
        <f t="shared" si="46"/>
        <v>0</v>
      </c>
      <c r="O157" s="37">
        <f t="shared" si="46"/>
        <v>0</v>
      </c>
      <c r="P157" s="37">
        <f t="shared" si="46"/>
        <v>0</v>
      </c>
      <c r="Q157" s="37">
        <f t="shared" si="46"/>
        <v>0</v>
      </c>
      <c r="R157" s="37">
        <f t="shared" si="46"/>
        <v>0</v>
      </c>
      <c r="S157" s="37">
        <f t="shared" si="46"/>
        <v>0</v>
      </c>
      <c r="T157" s="37">
        <f t="shared" si="46"/>
        <v>0</v>
      </c>
      <c r="U157" s="285"/>
      <c r="V157" s="285"/>
      <c r="W157" s="285"/>
      <c r="X157" s="285"/>
      <c r="Y157" s="285"/>
      <c r="Z157" s="285"/>
      <c r="AA157" s="285"/>
      <c r="AB157" s="285"/>
      <c r="AC157" s="285"/>
      <c r="AD157" s="285"/>
      <c r="AE157" s="285"/>
      <c r="AF157" s="285"/>
      <c r="AG157" s="285"/>
      <c r="AH157" s="285"/>
      <c r="AI157" s="285"/>
      <c r="AJ157" s="285"/>
      <c r="AK157" s="285"/>
      <c r="AL157" s="285"/>
      <c r="AM157" s="285"/>
      <c r="AN157" s="285"/>
      <c r="AO157" s="285"/>
      <c r="AP157" s="285"/>
      <c r="AQ157" s="285"/>
      <c r="AR157" s="285"/>
      <c r="AS157" s="285"/>
      <c r="AT157" s="285"/>
      <c r="AU157" s="285"/>
      <c r="AV157" s="285"/>
      <c r="AW157" s="285"/>
      <c r="AX157" s="285"/>
      <c r="AY157" s="285"/>
      <c r="AZ157" s="285"/>
      <c r="BA157" s="285"/>
      <c r="BB157" s="285"/>
      <c r="BC157" s="285"/>
      <c r="BD157" s="285"/>
      <c r="BE157" s="285"/>
      <c r="BF157" s="285"/>
      <c r="BG157" s="285"/>
      <c r="BH157" s="285"/>
    </row>
    <row r="158" spans="1:60" s="286" customFormat="1" ht="38.25">
      <c r="A158" s="291"/>
      <c r="B158" s="63" t="s">
        <v>256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285"/>
      <c r="V158" s="285"/>
      <c r="W158" s="285"/>
      <c r="X158" s="285"/>
      <c r="Y158" s="285"/>
      <c r="Z158" s="285"/>
      <c r="AA158" s="285"/>
      <c r="AB158" s="285"/>
      <c r="AC158" s="285"/>
      <c r="AD158" s="285"/>
      <c r="AE158" s="285"/>
      <c r="AF158" s="285"/>
      <c r="AG158" s="285"/>
      <c r="AH158" s="285"/>
      <c r="AI158" s="285"/>
      <c r="AJ158" s="285"/>
      <c r="AK158" s="285"/>
      <c r="AL158" s="285"/>
      <c r="AM158" s="285"/>
      <c r="AN158" s="285"/>
      <c r="AO158" s="285"/>
      <c r="AP158" s="285"/>
      <c r="AQ158" s="285"/>
      <c r="AR158" s="285"/>
      <c r="AS158" s="285"/>
      <c r="AT158" s="285"/>
      <c r="AU158" s="285"/>
      <c r="AV158" s="285"/>
      <c r="AW158" s="285"/>
      <c r="AX158" s="285"/>
      <c r="AY158" s="285"/>
      <c r="AZ158" s="285"/>
      <c r="BA158" s="285"/>
      <c r="BB158" s="285"/>
      <c r="BC158" s="285"/>
      <c r="BD158" s="285"/>
      <c r="BE158" s="285"/>
      <c r="BF158" s="285"/>
      <c r="BG158" s="285"/>
      <c r="BH158" s="285"/>
    </row>
    <row r="159" spans="1:60" s="286" customFormat="1">
      <c r="A159" s="291"/>
      <c r="B159" s="63" t="s">
        <v>257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285"/>
      <c r="V159" s="285"/>
      <c r="W159" s="285"/>
      <c r="X159" s="285"/>
      <c r="Y159" s="285"/>
      <c r="Z159" s="285"/>
      <c r="AA159" s="285"/>
      <c r="AB159" s="285"/>
      <c r="AC159" s="285"/>
      <c r="AD159" s="285"/>
      <c r="AE159" s="285"/>
      <c r="AF159" s="285"/>
      <c r="AG159" s="285"/>
      <c r="AH159" s="285"/>
      <c r="AI159" s="285"/>
      <c r="AJ159" s="285"/>
      <c r="AK159" s="285"/>
      <c r="AL159" s="285"/>
      <c r="AM159" s="285"/>
      <c r="AN159" s="285"/>
      <c r="AO159" s="285"/>
      <c r="AP159" s="285"/>
      <c r="AQ159" s="285"/>
      <c r="AR159" s="285"/>
      <c r="AS159" s="285"/>
      <c r="AT159" s="285"/>
      <c r="AU159" s="285"/>
      <c r="AV159" s="285"/>
      <c r="AW159" s="285"/>
      <c r="AX159" s="285"/>
      <c r="AY159" s="285"/>
      <c r="AZ159" s="285"/>
      <c r="BA159" s="285"/>
      <c r="BB159" s="285"/>
      <c r="BC159" s="285"/>
      <c r="BD159" s="285"/>
      <c r="BE159" s="285"/>
      <c r="BF159" s="285"/>
      <c r="BG159" s="285"/>
      <c r="BH159" s="285"/>
    </row>
    <row r="160" spans="1:60" s="286" customFormat="1">
      <c r="A160" s="291"/>
      <c r="B160" s="63" t="s">
        <v>258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285"/>
      <c r="V160" s="285"/>
      <c r="W160" s="285"/>
      <c r="X160" s="285"/>
      <c r="Y160" s="285"/>
      <c r="Z160" s="285"/>
      <c r="AA160" s="285"/>
      <c r="AB160" s="285"/>
      <c r="AC160" s="285"/>
      <c r="AD160" s="285"/>
      <c r="AE160" s="285"/>
      <c r="AF160" s="285"/>
      <c r="AG160" s="285"/>
      <c r="AH160" s="285"/>
      <c r="AI160" s="285"/>
      <c r="AJ160" s="285"/>
      <c r="AK160" s="285"/>
      <c r="AL160" s="285"/>
      <c r="AM160" s="285"/>
      <c r="AN160" s="285"/>
      <c r="AO160" s="285"/>
      <c r="AP160" s="285"/>
      <c r="AQ160" s="285"/>
      <c r="AR160" s="285"/>
      <c r="AS160" s="285"/>
      <c r="AT160" s="285"/>
      <c r="AU160" s="285"/>
      <c r="AV160" s="285"/>
      <c r="AW160" s="285"/>
      <c r="AX160" s="285"/>
      <c r="AY160" s="285"/>
      <c r="AZ160" s="285"/>
      <c r="BA160" s="285"/>
      <c r="BB160" s="285"/>
      <c r="BC160" s="285"/>
      <c r="BD160" s="285"/>
      <c r="BE160" s="285"/>
      <c r="BF160" s="285"/>
      <c r="BG160" s="285"/>
      <c r="BH160" s="285"/>
    </row>
    <row r="161" spans="1:60" s="286" customFormat="1">
      <c r="A161" s="291"/>
      <c r="B161" s="63" t="s">
        <v>259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285"/>
      <c r="V161" s="285"/>
      <c r="W161" s="285"/>
      <c r="X161" s="285"/>
      <c r="Y161" s="285"/>
      <c r="Z161" s="285"/>
      <c r="AA161" s="285"/>
      <c r="AB161" s="285"/>
      <c r="AC161" s="285"/>
      <c r="AD161" s="285"/>
      <c r="AE161" s="285"/>
      <c r="AF161" s="285"/>
      <c r="AG161" s="285"/>
      <c r="AH161" s="285"/>
      <c r="AI161" s="285"/>
      <c r="AJ161" s="285"/>
      <c r="AK161" s="285"/>
      <c r="AL161" s="285"/>
      <c r="AM161" s="285"/>
      <c r="AN161" s="285"/>
      <c r="AO161" s="285"/>
      <c r="AP161" s="285"/>
      <c r="AQ161" s="285"/>
      <c r="AR161" s="285"/>
      <c r="AS161" s="285"/>
      <c r="AT161" s="285"/>
      <c r="AU161" s="285"/>
      <c r="AV161" s="285"/>
      <c r="AW161" s="285"/>
      <c r="AX161" s="285"/>
      <c r="AY161" s="285"/>
      <c r="AZ161" s="285"/>
      <c r="BA161" s="285"/>
      <c r="BB161" s="285"/>
      <c r="BC161" s="285"/>
      <c r="BD161" s="285"/>
      <c r="BE161" s="285"/>
      <c r="BF161" s="285"/>
      <c r="BG161" s="285"/>
      <c r="BH161" s="285"/>
    </row>
    <row r="162" spans="1:60" s="286" customFormat="1">
      <c r="A162" s="291"/>
      <c r="B162" s="63" t="s">
        <v>260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285"/>
      <c r="V162" s="285"/>
      <c r="W162" s="285"/>
      <c r="X162" s="285"/>
      <c r="Y162" s="285"/>
      <c r="Z162" s="285"/>
      <c r="AA162" s="285"/>
      <c r="AB162" s="285"/>
      <c r="AC162" s="285"/>
      <c r="AD162" s="285"/>
      <c r="AE162" s="285"/>
      <c r="AF162" s="285"/>
      <c r="AG162" s="285"/>
      <c r="AH162" s="285"/>
      <c r="AI162" s="285"/>
      <c r="AJ162" s="285"/>
      <c r="AK162" s="285"/>
      <c r="AL162" s="285"/>
      <c r="AM162" s="285"/>
      <c r="AN162" s="285"/>
      <c r="AO162" s="285"/>
      <c r="AP162" s="285"/>
      <c r="AQ162" s="285"/>
      <c r="AR162" s="285"/>
      <c r="AS162" s="285"/>
      <c r="AT162" s="285"/>
      <c r="AU162" s="285"/>
      <c r="AV162" s="285"/>
      <c r="AW162" s="285"/>
      <c r="AX162" s="285"/>
      <c r="AY162" s="285"/>
      <c r="AZ162" s="285"/>
      <c r="BA162" s="285"/>
      <c r="BB162" s="285"/>
      <c r="BC162" s="285"/>
      <c r="BD162" s="285"/>
      <c r="BE162" s="285"/>
      <c r="BF162" s="285"/>
      <c r="BG162" s="285"/>
      <c r="BH162" s="285"/>
    </row>
    <row r="163" spans="1:60" s="286" customFormat="1">
      <c r="A163" s="291"/>
      <c r="B163" s="63" t="s">
        <v>261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285"/>
      <c r="V163" s="285"/>
      <c r="W163" s="285"/>
      <c r="X163" s="285"/>
      <c r="Y163" s="285"/>
      <c r="Z163" s="285"/>
      <c r="AA163" s="285"/>
      <c r="AB163" s="285"/>
      <c r="AC163" s="285"/>
      <c r="AD163" s="285"/>
      <c r="AE163" s="285"/>
      <c r="AF163" s="285"/>
      <c r="AG163" s="285"/>
      <c r="AH163" s="285"/>
      <c r="AI163" s="285"/>
      <c r="AJ163" s="285"/>
      <c r="AK163" s="285"/>
      <c r="AL163" s="285"/>
      <c r="AM163" s="285"/>
      <c r="AN163" s="285"/>
      <c r="AO163" s="285"/>
      <c r="AP163" s="285"/>
      <c r="AQ163" s="285"/>
      <c r="AR163" s="285"/>
      <c r="AS163" s="285"/>
      <c r="AT163" s="285"/>
      <c r="AU163" s="285"/>
      <c r="AV163" s="285"/>
      <c r="AW163" s="285"/>
      <c r="AX163" s="285"/>
      <c r="AY163" s="285"/>
      <c r="AZ163" s="285"/>
      <c r="BA163" s="285"/>
      <c r="BB163" s="285"/>
      <c r="BC163" s="285"/>
      <c r="BD163" s="285"/>
      <c r="BE163" s="285"/>
      <c r="BF163" s="285"/>
      <c r="BG163" s="285"/>
      <c r="BH163" s="285"/>
    </row>
    <row r="164" spans="1:60" s="286" customFormat="1">
      <c r="A164" s="294"/>
      <c r="B164" s="295" t="s">
        <v>254</v>
      </c>
      <c r="C164" s="37">
        <f>SUM(C165:C168)</f>
        <v>0</v>
      </c>
      <c r="D164" s="37">
        <f>SUM(D165:D168)</f>
        <v>0</v>
      </c>
      <c r="E164" s="37">
        <f t="shared" ref="E164:T164" si="47">SUM(E165:E168)</f>
        <v>0</v>
      </c>
      <c r="F164" s="37">
        <f t="shared" si="47"/>
        <v>0</v>
      </c>
      <c r="G164" s="37">
        <f t="shared" si="47"/>
        <v>0</v>
      </c>
      <c r="H164" s="37">
        <f t="shared" si="47"/>
        <v>0</v>
      </c>
      <c r="I164" s="37">
        <f t="shared" si="47"/>
        <v>0</v>
      </c>
      <c r="J164" s="37">
        <f t="shared" si="47"/>
        <v>0</v>
      </c>
      <c r="K164" s="37">
        <f t="shared" si="47"/>
        <v>0</v>
      </c>
      <c r="L164" s="37">
        <f t="shared" si="47"/>
        <v>0</v>
      </c>
      <c r="M164" s="37">
        <f t="shared" si="47"/>
        <v>0</v>
      </c>
      <c r="N164" s="37">
        <f t="shared" si="47"/>
        <v>0</v>
      </c>
      <c r="O164" s="37">
        <f t="shared" si="47"/>
        <v>0</v>
      </c>
      <c r="P164" s="37">
        <f t="shared" si="47"/>
        <v>0</v>
      </c>
      <c r="Q164" s="37">
        <f t="shared" si="47"/>
        <v>0</v>
      </c>
      <c r="R164" s="37">
        <f t="shared" si="47"/>
        <v>0</v>
      </c>
      <c r="S164" s="37">
        <f t="shared" si="47"/>
        <v>0</v>
      </c>
      <c r="T164" s="37">
        <f t="shared" si="47"/>
        <v>0</v>
      </c>
      <c r="U164" s="285"/>
      <c r="V164" s="285"/>
      <c r="W164" s="285"/>
      <c r="X164" s="285"/>
      <c r="Y164" s="285"/>
      <c r="Z164" s="285"/>
      <c r="AA164" s="285"/>
      <c r="AB164" s="285"/>
      <c r="AC164" s="285"/>
      <c r="AD164" s="285"/>
      <c r="AE164" s="285"/>
      <c r="AF164" s="285"/>
      <c r="AG164" s="285"/>
      <c r="AH164" s="285"/>
      <c r="AI164" s="285"/>
      <c r="AJ164" s="285"/>
      <c r="AK164" s="285"/>
      <c r="AL164" s="285"/>
      <c r="AM164" s="285"/>
      <c r="AN164" s="285"/>
      <c r="AO164" s="285"/>
      <c r="AP164" s="285"/>
      <c r="AQ164" s="285"/>
      <c r="AR164" s="285"/>
      <c r="AS164" s="285"/>
      <c r="AT164" s="285"/>
      <c r="AU164" s="285"/>
      <c r="AV164" s="285"/>
      <c r="AW164" s="285"/>
      <c r="AX164" s="285"/>
      <c r="AY164" s="285"/>
      <c r="AZ164" s="285"/>
      <c r="BA164" s="285"/>
      <c r="BB164" s="285"/>
      <c r="BC164" s="285"/>
      <c r="BD164" s="285"/>
      <c r="BE164" s="285"/>
      <c r="BF164" s="285"/>
      <c r="BG164" s="285"/>
      <c r="BH164" s="285"/>
    </row>
    <row r="165" spans="1:60" s="286" customFormat="1">
      <c r="A165" s="291"/>
      <c r="B165" s="63" t="s">
        <v>262</v>
      </c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285"/>
      <c r="V165" s="285"/>
      <c r="W165" s="285"/>
      <c r="X165" s="285"/>
      <c r="Y165" s="285"/>
      <c r="Z165" s="285"/>
      <c r="AA165" s="285"/>
      <c r="AB165" s="285"/>
      <c r="AC165" s="285"/>
      <c r="AD165" s="285"/>
      <c r="AE165" s="285"/>
      <c r="AF165" s="285"/>
      <c r="AG165" s="285"/>
      <c r="AH165" s="285"/>
      <c r="AI165" s="285"/>
      <c r="AJ165" s="285"/>
      <c r="AK165" s="285"/>
      <c r="AL165" s="285"/>
      <c r="AM165" s="285"/>
      <c r="AN165" s="285"/>
      <c r="AO165" s="285"/>
      <c r="AP165" s="285"/>
      <c r="AQ165" s="285"/>
      <c r="AR165" s="285"/>
      <c r="AS165" s="285"/>
      <c r="AT165" s="285"/>
      <c r="AU165" s="285"/>
      <c r="AV165" s="285"/>
      <c r="AW165" s="285"/>
      <c r="AX165" s="285"/>
      <c r="AY165" s="285"/>
      <c r="AZ165" s="285"/>
      <c r="BA165" s="285"/>
      <c r="BB165" s="285"/>
      <c r="BC165" s="285"/>
      <c r="BD165" s="285"/>
      <c r="BE165" s="285"/>
      <c r="BF165" s="285"/>
      <c r="BG165" s="285"/>
      <c r="BH165" s="285"/>
    </row>
    <row r="166" spans="1:60" s="286" customFormat="1">
      <c r="A166" s="291"/>
      <c r="B166" s="63" t="s">
        <v>263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285"/>
      <c r="V166" s="285"/>
      <c r="W166" s="285"/>
      <c r="X166" s="285"/>
      <c r="Y166" s="285"/>
      <c r="Z166" s="285"/>
      <c r="AA166" s="285"/>
      <c r="AB166" s="285"/>
      <c r="AC166" s="285"/>
      <c r="AD166" s="285"/>
      <c r="AE166" s="285"/>
      <c r="AF166" s="285"/>
      <c r="AG166" s="285"/>
      <c r="AH166" s="285"/>
      <c r="AI166" s="285"/>
      <c r="AJ166" s="285"/>
      <c r="AK166" s="285"/>
      <c r="AL166" s="285"/>
      <c r="AM166" s="285"/>
      <c r="AN166" s="285"/>
      <c r="AO166" s="285"/>
      <c r="AP166" s="285"/>
      <c r="AQ166" s="285"/>
      <c r="AR166" s="285"/>
      <c r="AS166" s="285"/>
      <c r="AT166" s="285"/>
      <c r="AU166" s="285"/>
      <c r="AV166" s="285"/>
      <c r="AW166" s="285"/>
      <c r="AX166" s="285"/>
      <c r="AY166" s="285"/>
      <c r="AZ166" s="285"/>
      <c r="BA166" s="285"/>
      <c r="BB166" s="285"/>
      <c r="BC166" s="285"/>
      <c r="BD166" s="285"/>
      <c r="BE166" s="285"/>
      <c r="BF166" s="285"/>
      <c r="BG166" s="285"/>
      <c r="BH166" s="285"/>
    </row>
    <row r="167" spans="1:60" s="286" customFormat="1">
      <c r="A167" s="291"/>
      <c r="B167" s="63" t="s">
        <v>264</v>
      </c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285"/>
      <c r="V167" s="285"/>
      <c r="W167" s="285"/>
      <c r="X167" s="285"/>
      <c r="Y167" s="285"/>
      <c r="Z167" s="285"/>
      <c r="AA167" s="285"/>
      <c r="AB167" s="285"/>
      <c r="AC167" s="285"/>
      <c r="AD167" s="285"/>
      <c r="AE167" s="285"/>
      <c r="AF167" s="285"/>
      <c r="AG167" s="285"/>
      <c r="AH167" s="285"/>
      <c r="AI167" s="285"/>
      <c r="AJ167" s="285"/>
      <c r="AK167" s="285"/>
      <c r="AL167" s="285"/>
      <c r="AM167" s="285"/>
      <c r="AN167" s="285"/>
      <c r="AO167" s="285"/>
      <c r="AP167" s="285"/>
      <c r="AQ167" s="285"/>
      <c r="AR167" s="285"/>
      <c r="AS167" s="285"/>
      <c r="AT167" s="285"/>
      <c r="AU167" s="285"/>
      <c r="AV167" s="285"/>
      <c r="AW167" s="285"/>
      <c r="AX167" s="285"/>
      <c r="AY167" s="285"/>
      <c r="AZ167" s="285"/>
      <c r="BA167" s="285"/>
      <c r="BB167" s="285"/>
      <c r="BC167" s="285"/>
      <c r="BD167" s="285"/>
      <c r="BE167" s="285"/>
      <c r="BF167" s="285"/>
      <c r="BG167" s="285"/>
      <c r="BH167" s="285"/>
    </row>
    <row r="168" spans="1:60" s="286" customFormat="1">
      <c r="A168" s="291"/>
      <c r="B168" s="63" t="s">
        <v>265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285"/>
      <c r="V168" s="285"/>
      <c r="W168" s="285"/>
      <c r="X168" s="285"/>
      <c r="Y168" s="285"/>
      <c r="Z168" s="285"/>
      <c r="AA168" s="285"/>
      <c r="AB168" s="285"/>
      <c r="AC168" s="285"/>
      <c r="AD168" s="285"/>
      <c r="AE168" s="285"/>
      <c r="AF168" s="285"/>
      <c r="AG168" s="285"/>
      <c r="AH168" s="285"/>
      <c r="AI168" s="285"/>
      <c r="AJ168" s="285"/>
      <c r="AK168" s="285"/>
      <c r="AL168" s="285"/>
      <c r="AM168" s="285"/>
      <c r="AN168" s="285"/>
      <c r="AO168" s="285"/>
      <c r="AP168" s="285"/>
      <c r="AQ168" s="285"/>
      <c r="AR168" s="285"/>
      <c r="AS168" s="285"/>
      <c r="AT168" s="285"/>
      <c r="AU168" s="285"/>
      <c r="AV168" s="285"/>
      <c r="AW168" s="285"/>
      <c r="AX168" s="285"/>
      <c r="AY168" s="285"/>
      <c r="AZ168" s="285"/>
      <c r="BA168" s="285"/>
      <c r="BB168" s="285"/>
      <c r="BC168" s="285"/>
      <c r="BD168" s="285"/>
      <c r="BE168" s="285"/>
      <c r="BF168" s="285"/>
      <c r="BG168" s="285"/>
      <c r="BH168" s="285"/>
    </row>
    <row r="169" spans="1:60" s="286" customFormat="1" ht="25.5">
      <c r="A169" s="292" t="s">
        <v>142</v>
      </c>
      <c r="B169" s="275" t="s">
        <v>266</v>
      </c>
      <c r="C169" s="34">
        <f>C157-C164</f>
        <v>0</v>
      </c>
      <c r="D169" s="34">
        <f>D157-D164</f>
        <v>0</v>
      </c>
      <c r="E169" s="34">
        <f t="shared" ref="E169:T169" si="48">E157-E164</f>
        <v>0</v>
      </c>
      <c r="F169" s="34">
        <f t="shared" si="48"/>
        <v>0</v>
      </c>
      <c r="G169" s="34">
        <f t="shared" si="48"/>
        <v>0</v>
      </c>
      <c r="H169" s="34">
        <f t="shared" si="48"/>
        <v>0</v>
      </c>
      <c r="I169" s="34">
        <f t="shared" si="48"/>
        <v>0</v>
      </c>
      <c r="J169" s="34">
        <f t="shared" si="48"/>
        <v>0</v>
      </c>
      <c r="K169" s="34">
        <f t="shared" si="48"/>
        <v>0</v>
      </c>
      <c r="L169" s="34">
        <f t="shared" si="48"/>
        <v>0</v>
      </c>
      <c r="M169" s="34">
        <f t="shared" si="48"/>
        <v>0</v>
      </c>
      <c r="N169" s="34">
        <f t="shared" si="48"/>
        <v>0</v>
      </c>
      <c r="O169" s="34">
        <f t="shared" si="48"/>
        <v>0</v>
      </c>
      <c r="P169" s="34">
        <f t="shared" si="48"/>
        <v>0</v>
      </c>
      <c r="Q169" s="34">
        <f t="shared" si="48"/>
        <v>0</v>
      </c>
      <c r="R169" s="34">
        <f t="shared" si="48"/>
        <v>0</v>
      </c>
      <c r="S169" s="34">
        <f t="shared" si="48"/>
        <v>0</v>
      </c>
      <c r="T169" s="34">
        <f t="shared" si="48"/>
        <v>0</v>
      </c>
      <c r="U169" s="285"/>
      <c r="V169" s="285"/>
      <c r="W169" s="285"/>
      <c r="X169" s="285"/>
      <c r="Y169" s="285"/>
      <c r="Z169" s="285"/>
      <c r="AA169" s="285"/>
      <c r="AB169" s="285"/>
      <c r="AC169" s="285"/>
      <c r="AD169" s="285"/>
      <c r="AE169" s="285"/>
      <c r="AF169" s="285"/>
      <c r="AG169" s="285"/>
      <c r="AH169" s="285"/>
      <c r="AI169" s="285"/>
      <c r="AJ169" s="285"/>
      <c r="AK169" s="285"/>
      <c r="AL169" s="285"/>
      <c r="AM169" s="285"/>
      <c r="AN169" s="285"/>
      <c r="AO169" s="285"/>
      <c r="AP169" s="285"/>
      <c r="AQ169" s="285"/>
      <c r="AR169" s="285"/>
      <c r="AS169" s="285"/>
      <c r="AT169" s="285"/>
      <c r="AU169" s="285"/>
      <c r="AV169" s="285"/>
      <c r="AW169" s="285"/>
      <c r="AX169" s="285"/>
      <c r="AY169" s="285"/>
      <c r="AZ169" s="285"/>
      <c r="BA169" s="285"/>
      <c r="BB169" s="285"/>
      <c r="BC169" s="285"/>
      <c r="BD169" s="285"/>
      <c r="BE169" s="285"/>
      <c r="BF169" s="285"/>
      <c r="BG169" s="285"/>
      <c r="BH169" s="285"/>
    </row>
    <row r="170" spans="1:60" s="286" customFormat="1">
      <c r="A170" s="294" t="s">
        <v>58</v>
      </c>
      <c r="B170" s="10" t="s">
        <v>69</v>
      </c>
      <c r="C170" s="37">
        <f>C151+C155+C169</f>
        <v>0</v>
      </c>
      <c r="D170" s="37">
        <f>D151+D155+D169</f>
        <v>0</v>
      </c>
      <c r="E170" s="37">
        <f t="shared" ref="E170:T170" si="49">E151+E155+E169</f>
        <v>0</v>
      </c>
      <c r="F170" s="37">
        <f t="shared" si="49"/>
        <v>0</v>
      </c>
      <c r="G170" s="37">
        <f t="shared" si="49"/>
        <v>0</v>
      </c>
      <c r="H170" s="37">
        <f t="shared" si="49"/>
        <v>0</v>
      </c>
      <c r="I170" s="37">
        <f t="shared" si="49"/>
        <v>0</v>
      </c>
      <c r="J170" s="37">
        <f t="shared" si="49"/>
        <v>0</v>
      </c>
      <c r="K170" s="37">
        <f t="shared" si="49"/>
        <v>0</v>
      </c>
      <c r="L170" s="37">
        <f t="shared" si="49"/>
        <v>0</v>
      </c>
      <c r="M170" s="37">
        <f t="shared" si="49"/>
        <v>0</v>
      </c>
      <c r="N170" s="37">
        <f t="shared" si="49"/>
        <v>0</v>
      </c>
      <c r="O170" s="37">
        <f t="shared" si="49"/>
        <v>0</v>
      </c>
      <c r="P170" s="37">
        <f t="shared" si="49"/>
        <v>0</v>
      </c>
      <c r="Q170" s="37">
        <f t="shared" si="49"/>
        <v>0</v>
      </c>
      <c r="R170" s="37">
        <f t="shared" si="49"/>
        <v>0</v>
      </c>
      <c r="S170" s="37">
        <f t="shared" si="49"/>
        <v>0</v>
      </c>
      <c r="T170" s="37">
        <f t="shared" si="49"/>
        <v>0</v>
      </c>
      <c r="U170" s="285"/>
      <c r="V170" s="285"/>
      <c r="W170" s="285"/>
      <c r="X170" s="285"/>
      <c r="Y170" s="285"/>
      <c r="Z170" s="285"/>
      <c r="AA170" s="285"/>
      <c r="AB170" s="285"/>
      <c r="AC170" s="285"/>
      <c r="AD170" s="285"/>
      <c r="AE170" s="285"/>
      <c r="AF170" s="285"/>
      <c r="AG170" s="285"/>
      <c r="AH170" s="285"/>
      <c r="AI170" s="285"/>
      <c r="AJ170" s="285"/>
      <c r="AK170" s="285"/>
      <c r="AL170" s="285"/>
      <c r="AM170" s="285"/>
      <c r="AN170" s="285"/>
      <c r="AO170" s="285"/>
      <c r="AP170" s="285"/>
      <c r="AQ170" s="285"/>
      <c r="AR170" s="285"/>
      <c r="AS170" s="285"/>
      <c r="AT170" s="285"/>
      <c r="AU170" s="285"/>
      <c r="AV170" s="285"/>
      <c r="AW170" s="285"/>
      <c r="AX170" s="285"/>
      <c r="AY170" s="285"/>
      <c r="AZ170" s="285"/>
      <c r="BA170" s="285"/>
      <c r="BB170" s="285"/>
      <c r="BC170" s="285"/>
      <c r="BD170" s="285"/>
      <c r="BE170" s="285"/>
      <c r="BF170" s="285"/>
      <c r="BG170" s="285"/>
      <c r="BH170" s="285"/>
    </row>
    <row r="171" spans="1:60" s="286" customFormat="1">
      <c r="A171" s="294" t="s">
        <v>59</v>
      </c>
      <c r="B171" s="10" t="s">
        <v>70</v>
      </c>
      <c r="C171" s="37"/>
      <c r="D171" s="37">
        <f t="shared" ref="D171:T171" si="50">C172</f>
        <v>0</v>
      </c>
      <c r="E171" s="37">
        <f t="shared" si="50"/>
        <v>0</v>
      </c>
      <c r="F171" s="37">
        <f t="shared" si="50"/>
        <v>0</v>
      </c>
      <c r="G171" s="37">
        <f t="shared" si="50"/>
        <v>0</v>
      </c>
      <c r="H171" s="37">
        <f t="shared" si="50"/>
        <v>0</v>
      </c>
      <c r="I171" s="37">
        <f t="shared" si="50"/>
        <v>0</v>
      </c>
      <c r="J171" s="37">
        <f t="shared" si="50"/>
        <v>0</v>
      </c>
      <c r="K171" s="37">
        <f t="shared" si="50"/>
        <v>0</v>
      </c>
      <c r="L171" s="37">
        <f t="shared" si="50"/>
        <v>0</v>
      </c>
      <c r="M171" s="37">
        <f t="shared" si="50"/>
        <v>0</v>
      </c>
      <c r="N171" s="37">
        <f t="shared" si="50"/>
        <v>0</v>
      </c>
      <c r="O171" s="37">
        <f t="shared" si="50"/>
        <v>0</v>
      </c>
      <c r="P171" s="37">
        <f t="shared" si="50"/>
        <v>0</v>
      </c>
      <c r="Q171" s="37">
        <f t="shared" si="50"/>
        <v>0</v>
      </c>
      <c r="R171" s="37">
        <f t="shared" si="50"/>
        <v>0</v>
      </c>
      <c r="S171" s="37">
        <f t="shared" si="50"/>
        <v>0</v>
      </c>
      <c r="T171" s="37">
        <f t="shared" si="50"/>
        <v>0</v>
      </c>
      <c r="U171" s="285"/>
      <c r="V171" s="285"/>
      <c r="W171" s="285"/>
      <c r="X171" s="285"/>
      <c r="Y171" s="285"/>
      <c r="Z171" s="285"/>
      <c r="AA171" s="285"/>
      <c r="AB171" s="285"/>
      <c r="AC171" s="285"/>
      <c r="AD171" s="285"/>
      <c r="AE171" s="285"/>
      <c r="AF171" s="285"/>
      <c r="AG171" s="285"/>
      <c r="AH171" s="285"/>
      <c r="AI171" s="285"/>
      <c r="AJ171" s="285"/>
      <c r="AK171" s="285"/>
      <c r="AL171" s="285"/>
      <c r="AM171" s="285"/>
      <c r="AN171" s="285"/>
      <c r="AO171" s="285"/>
      <c r="AP171" s="285"/>
      <c r="AQ171" s="285"/>
      <c r="AR171" s="285"/>
      <c r="AS171" s="285"/>
      <c r="AT171" s="285"/>
      <c r="AU171" s="285"/>
      <c r="AV171" s="285"/>
      <c r="AW171" s="285"/>
      <c r="AX171" s="285"/>
      <c r="AY171" s="285"/>
      <c r="AZ171" s="285"/>
      <c r="BA171" s="285"/>
      <c r="BB171" s="285"/>
      <c r="BC171" s="285"/>
      <c r="BD171" s="285"/>
      <c r="BE171" s="285"/>
      <c r="BF171" s="285"/>
      <c r="BG171" s="285"/>
      <c r="BH171" s="285"/>
    </row>
    <row r="172" spans="1:60" s="286" customFormat="1">
      <c r="A172" s="296" t="s">
        <v>60</v>
      </c>
      <c r="B172" s="297" t="s">
        <v>71</v>
      </c>
      <c r="C172" s="298">
        <f>C170+C171</f>
        <v>0</v>
      </c>
      <c r="D172" s="298">
        <f t="shared" ref="D172:T172" si="51">D170+D171</f>
        <v>0</v>
      </c>
      <c r="E172" s="298">
        <f t="shared" si="51"/>
        <v>0</v>
      </c>
      <c r="F172" s="298">
        <f t="shared" si="51"/>
        <v>0</v>
      </c>
      <c r="G172" s="298">
        <f t="shared" si="51"/>
        <v>0</v>
      </c>
      <c r="H172" s="298">
        <f t="shared" si="51"/>
        <v>0</v>
      </c>
      <c r="I172" s="298">
        <f t="shared" si="51"/>
        <v>0</v>
      </c>
      <c r="J172" s="298">
        <f t="shared" si="51"/>
        <v>0</v>
      </c>
      <c r="K172" s="298">
        <f t="shared" si="51"/>
        <v>0</v>
      </c>
      <c r="L172" s="298">
        <f t="shared" si="51"/>
        <v>0</v>
      </c>
      <c r="M172" s="298">
        <f t="shared" si="51"/>
        <v>0</v>
      </c>
      <c r="N172" s="298">
        <f t="shared" si="51"/>
        <v>0</v>
      </c>
      <c r="O172" s="298">
        <f t="shared" si="51"/>
        <v>0</v>
      </c>
      <c r="P172" s="298">
        <f t="shared" si="51"/>
        <v>0</v>
      </c>
      <c r="Q172" s="298">
        <f t="shared" si="51"/>
        <v>0</v>
      </c>
      <c r="R172" s="298">
        <f t="shared" si="51"/>
        <v>0</v>
      </c>
      <c r="S172" s="298">
        <f t="shared" si="51"/>
        <v>0</v>
      </c>
      <c r="T172" s="298">
        <f t="shared" si="51"/>
        <v>0</v>
      </c>
      <c r="U172" s="285"/>
      <c r="V172" s="285"/>
      <c r="W172" s="285"/>
      <c r="X172" s="285"/>
      <c r="Y172" s="285"/>
      <c r="Z172" s="285"/>
      <c r="AA172" s="285"/>
      <c r="AB172" s="285"/>
      <c r="AC172" s="285"/>
      <c r="AD172" s="285"/>
      <c r="AE172" s="285"/>
      <c r="AF172" s="285"/>
      <c r="AG172" s="285"/>
      <c r="AH172" s="285"/>
      <c r="AI172" s="285"/>
      <c r="AJ172" s="285"/>
      <c r="AK172" s="285"/>
      <c r="AL172" s="285"/>
      <c r="AM172" s="285"/>
      <c r="AN172" s="285"/>
      <c r="AO172" s="285"/>
      <c r="AP172" s="285"/>
      <c r="AQ172" s="285"/>
      <c r="AR172" s="285"/>
      <c r="AS172" s="285"/>
      <c r="AT172" s="285"/>
      <c r="AU172" s="285"/>
      <c r="AV172" s="285"/>
      <c r="AW172" s="285"/>
      <c r="AX172" s="285"/>
      <c r="AY172" s="285"/>
      <c r="AZ172" s="285"/>
      <c r="BA172" s="285"/>
      <c r="BB172" s="285"/>
      <c r="BC172" s="285"/>
      <c r="BD172" s="285"/>
      <c r="BE172" s="285"/>
      <c r="BF172" s="285"/>
      <c r="BG172" s="285"/>
      <c r="BH172" s="285"/>
    </row>
    <row r="173" spans="1:60" s="286" customFormat="1">
      <c r="A173" s="299"/>
      <c r="B173" s="283"/>
      <c r="C173" s="300"/>
      <c r="D173" s="300"/>
      <c r="E173" s="300"/>
      <c r="F173" s="300"/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300"/>
      <c r="S173" s="300"/>
      <c r="T173" s="300"/>
      <c r="U173" s="285"/>
      <c r="V173" s="285"/>
      <c r="W173" s="285"/>
      <c r="X173" s="285"/>
      <c r="Y173" s="285"/>
      <c r="Z173" s="285"/>
      <c r="AA173" s="285"/>
      <c r="AB173" s="285"/>
      <c r="AC173" s="285"/>
      <c r="AD173" s="285"/>
      <c r="AE173" s="285"/>
      <c r="AF173" s="285"/>
      <c r="AG173" s="285"/>
      <c r="AH173" s="285"/>
      <c r="AI173" s="285"/>
      <c r="AJ173" s="285"/>
      <c r="AK173" s="285"/>
      <c r="AL173" s="285"/>
      <c r="AM173" s="285"/>
      <c r="AN173" s="285"/>
      <c r="AO173" s="285"/>
      <c r="AP173" s="285"/>
      <c r="AQ173" s="285"/>
      <c r="AR173" s="285"/>
      <c r="AS173" s="285"/>
      <c r="AT173" s="285"/>
      <c r="AU173" s="285"/>
      <c r="AV173" s="285"/>
      <c r="AW173" s="285"/>
      <c r="AX173" s="285"/>
      <c r="AY173" s="285"/>
      <c r="AZ173" s="285"/>
      <c r="BA173" s="285"/>
      <c r="BB173" s="285"/>
      <c r="BC173" s="285"/>
      <c r="BD173" s="285"/>
      <c r="BE173" s="285"/>
      <c r="BF173" s="285"/>
      <c r="BG173" s="285"/>
      <c r="BH173" s="285"/>
    </row>
    <row r="174" spans="1:60" s="286" customFormat="1">
      <c r="A174" s="361" t="s">
        <v>372</v>
      </c>
      <c r="B174" s="24"/>
      <c r="C174" s="27"/>
      <c r="D174" s="27"/>
      <c r="E174" s="27"/>
      <c r="F174" s="27"/>
      <c r="G174" s="27"/>
      <c r="H174" s="27"/>
      <c r="I174" s="27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5"/>
      <c r="V174" s="285"/>
      <c r="W174" s="285"/>
      <c r="X174" s="285"/>
      <c r="Y174" s="285"/>
      <c r="Z174" s="285"/>
      <c r="AA174" s="285"/>
      <c r="AB174" s="285"/>
      <c r="AC174" s="285"/>
      <c r="AD174" s="285"/>
      <c r="AE174" s="285"/>
      <c r="AF174" s="285"/>
      <c r="AG174" s="285"/>
      <c r="AH174" s="285"/>
      <c r="AI174" s="285"/>
      <c r="AJ174" s="285"/>
      <c r="AK174" s="285"/>
      <c r="AL174" s="285"/>
      <c r="AM174" s="285"/>
      <c r="AN174" s="285"/>
      <c r="AO174" s="285"/>
      <c r="AP174" s="285"/>
      <c r="AQ174" s="285"/>
      <c r="AR174" s="285"/>
      <c r="AS174" s="285"/>
      <c r="AT174" s="285"/>
      <c r="AU174" s="285"/>
      <c r="AV174" s="285"/>
      <c r="AW174" s="285"/>
      <c r="AX174" s="285"/>
      <c r="AY174" s="285"/>
      <c r="AZ174" s="285"/>
      <c r="BA174" s="285"/>
      <c r="BB174" s="285"/>
      <c r="BC174" s="285"/>
      <c r="BD174" s="285"/>
      <c r="BE174" s="285"/>
      <c r="BF174" s="285"/>
      <c r="BG174" s="285"/>
      <c r="BH174" s="285"/>
    </row>
    <row r="175" spans="1:60" s="286" customFormat="1">
      <c r="A175" s="20"/>
      <c r="B175" s="42"/>
      <c r="C175" s="301"/>
      <c r="D175" s="301"/>
      <c r="E175" s="301"/>
      <c r="F175" s="301"/>
      <c r="G175" s="301"/>
      <c r="H175" s="301"/>
      <c r="I175" s="301"/>
      <c r="J175" s="301"/>
      <c r="K175" s="301"/>
      <c r="L175" s="301"/>
      <c r="M175" s="301"/>
      <c r="N175" s="301"/>
      <c r="O175" s="301"/>
      <c r="P175" s="301"/>
      <c r="Q175" s="301"/>
      <c r="R175" s="301"/>
      <c r="S175" s="301"/>
      <c r="T175" s="301"/>
      <c r="U175" s="285"/>
      <c r="V175" s="285"/>
      <c r="W175" s="285"/>
      <c r="X175" s="285"/>
      <c r="Y175" s="285"/>
      <c r="Z175" s="285"/>
      <c r="AA175" s="285"/>
      <c r="AB175" s="285"/>
      <c r="AC175" s="285"/>
      <c r="AD175" s="285"/>
      <c r="AE175" s="285"/>
      <c r="AF175" s="285"/>
      <c r="AG175" s="285"/>
      <c r="AH175" s="285"/>
      <c r="AI175" s="285"/>
      <c r="AJ175" s="285"/>
      <c r="AK175" s="285"/>
      <c r="AL175" s="285"/>
      <c r="AM175" s="285"/>
      <c r="AN175" s="285"/>
      <c r="AO175" s="285"/>
      <c r="AP175" s="285"/>
      <c r="AQ175" s="285"/>
      <c r="AR175" s="285"/>
      <c r="AS175" s="285"/>
      <c r="AT175" s="285"/>
      <c r="AU175" s="285"/>
      <c r="AV175" s="285"/>
      <c r="AW175" s="285"/>
      <c r="AX175" s="285"/>
      <c r="AY175" s="285"/>
      <c r="AZ175" s="285"/>
      <c r="BA175" s="285"/>
      <c r="BB175" s="285"/>
      <c r="BC175" s="285"/>
      <c r="BD175" s="285"/>
      <c r="BE175" s="285"/>
      <c r="BF175" s="285"/>
      <c r="BG175" s="285"/>
      <c r="BH175" s="285"/>
    </row>
    <row r="176" spans="1:60" s="286" customFormat="1">
      <c r="A176" s="26" t="s">
        <v>27</v>
      </c>
      <c r="B176" s="49" t="s">
        <v>28</v>
      </c>
      <c r="C176" s="30" t="s">
        <v>29</v>
      </c>
      <c r="D176" s="30" t="s">
        <v>29</v>
      </c>
      <c r="E176" s="30" t="s">
        <v>29</v>
      </c>
      <c r="F176" s="30" t="s">
        <v>29</v>
      </c>
      <c r="G176" s="30" t="s">
        <v>29</v>
      </c>
      <c r="H176" s="30" t="s">
        <v>29</v>
      </c>
      <c r="I176" s="30" t="s">
        <v>29</v>
      </c>
      <c r="J176" s="30" t="s">
        <v>29</v>
      </c>
      <c r="K176" s="30" t="s">
        <v>29</v>
      </c>
      <c r="L176" s="30" t="s">
        <v>29</v>
      </c>
      <c r="M176" s="30" t="s">
        <v>29</v>
      </c>
      <c r="N176" s="30" t="s">
        <v>29</v>
      </c>
      <c r="O176" s="30" t="s">
        <v>29</v>
      </c>
      <c r="P176" s="30" t="s">
        <v>29</v>
      </c>
      <c r="Q176" s="30" t="s">
        <v>29</v>
      </c>
      <c r="R176" s="30" t="s">
        <v>29</v>
      </c>
      <c r="S176" s="30" t="s">
        <v>29</v>
      </c>
      <c r="T176" s="30" t="s">
        <v>29</v>
      </c>
      <c r="U176" s="285"/>
      <c r="V176" s="285"/>
      <c r="W176" s="285"/>
      <c r="X176" s="285"/>
      <c r="Y176" s="285"/>
      <c r="Z176" s="285"/>
      <c r="AA176" s="285"/>
      <c r="AB176" s="285"/>
      <c r="AC176" s="285"/>
      <c r="AD176" s="285"/>
      <c r="AE176" s="285"/>
      <c r="AF176" s="285"/>
      <c r="AG176" s="285"/>
      <c r="AH176" s="285"/>
      <c r="AI176" s="285"/>
      <c r="AJ176" s="285"/>
      <c r="AK176" s="285"/>
      <c r="AL176" s="285"/>
      <c r="AM176" s="285"/>
      <c r="AN176" s="285"/>
      <c r="AO176" s="285"/>
      <c r="AP176" s="285"/>
      <c r="AQ176" s="285"/>
      <c r="AR176" s="285"/>
      <c r="AS176" s="285"/>
      <c r="AT176" s="285"/>
      <c r="AU176" s="285"/>
      <c r="AV176" s="285"/>
      <c r="AW176" s="285"/>
      <c r="AX176" s="285"/>
      <c r="AY176" s="285"/>
      <c r="AZ176" s="285"/>
      <c r="BA176" s="285"/>
      <c r="BB176" s="285"/>
      <c r="BC176" s="285"/>
      <c r="BD176" s="285"/>
      <c r="BE176" s="285"/>
      <c r="BF176" s="285"/>
      <c r="BG176" s="285"/>
      <c r="BH176" s="285"/>
    </row>
    <row r="177" spans="1:60" s="286" customFormat="1" ht="25.5">
      <c r="A177" s="287" t="s">
        <v>54</v>
      </c>
      <c r="B177" s="288" t="s">
        <v>66</v>
      </c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5"/>
      <c r="V177" s="285"/>
      <c r="W177" s="285"/>
      <c r="X177" s="285"/>
      <c r="Y177" s="285"/>
      <c r="Z177" s="285"/>
      <c r="AA177" s="285"/>
      <c r="AB177" s="285"/>
      <c r="AC177" s="285"/>
      <c r="AD177" s="285"/>
      <c r="AE177" s="285"/>
      <c r="AF177" s="285"/>
      <c r="AG177" s="285"/>
      <c r="AH177" s="285"/>
      <c r="AI177" s="285"/>
      <c r="AJ177" s="285"/>
      <c r="AK177" s="285"/>
      <c r="AL177" s="285"/>
      <c r="AM177" s="285"/>
      <c r="AN177" s="285"/>
      <c r="AO177" s="285"/>
      <c r="AP177" s="285"/>
      <c r="AQ177" s="285"/>
      <c r="AR177" s="285"/>
      <c r="AS177" s="285"/>
      <c r="AT177" s="285"/>
      <c r="AU177" s="285"/>
      <c r="AV177" s="285"/>
      <c r="AW177" s="285"/>
      <c r="AX177" s="285"/>
      <c r="AY177" s="285"/>
      <c r="AZ177" s="285"/>
      <c r="BA177" s="285"/>
      <c r="BB177" s="285"/>
      <c r="BC177" s="285"/>
      <c r="BD177" s="285"/>
      <c r="BE177" s="285"/>
      <c r="BF177" s="285"/>
      <c r="BG177" s="285"/>
      <c r="BH177" s="285"/>
    </row>
    <row r="178" spans="1:60" s="286" customFormat="1">
      <c r="A178" s="294" t="s">
        <v>55</v>
      </c>
      <c r="B178" s="10" t="s">
        <v>242</v>
      </c>
      <c r="C178" s="303">
        <f t="shared" ref="C178:T178" si="52">C98</f>
        <v>0</v>
      </c>
      <c r="D178" s="303">
        <f t="shared" si="52"/>
        <v>0</v>
      </c>
      <c r="E178" s="303">
        <f t="shared" si="52"/>
        <v>0</v>
      </c>
      <c r="F178" s="303">
        <f t="shared" si="52"/>
        <v>0</v>
      </c>
      <c r="G178" s="303">
        <f t="shared" si="52"/>
        <v>0</v>
      </c>
      <c r="H178" s="303">
        <f t="shared" si="52"/>
        <v>0</v>
      </c>
      <c r="I178" s="303">
        <f t="shared" si="52"/>
        <v>0</v>
      </c>
      <c r="J178" s="303">
        <f t="shared" si="52"/>
        <v>0</v>
      </c>
      <c r="K178" s="303">
        <f t="shared" si="52"/>
        <v>0</v>
      </c>
      <c r="L178" s="303">
        <f t="shared" si="52"/>
        <v>0</v>
      </c>
      <c r="M178" s="303">
        <f t="shared" si="52"/>
        <v>0</v>
      </c>
      <c r="N178" s="303">
        <f t="shared" si="52"/>
        <v>0</v>
      </c>
      <c r="O178" s="303">
        <f t="shared" si="52"/>
        <v>0</v>
      </c>
      <c r="P178" s="303">
        <f t="shared" si="52"/>
        <v>0</v>
      </c>
      <c r="Q178" s="303">
        <f t="shared" si="52"/>
        <v>0</v>
      </c>
      <c r="R178" s="303">
        <f t="shared" si="52"/>
        <v>0</v>
      </c>
      <c r="S178" s="303">
        <f t="shared" si="52"/>
        <v>0</v>
      </c>
      <c r="T178" s="303">
        <f t="shared" si="52"/>
        <v>0</v>
      </c>
      <c r="U178" s="285"/>
      <c r="V178" s="285"/>
      <c r="W178" s="285"/>
      <c r="X178" s="285"/>
      <c r="Y178" s="285"/>
      <c r="Z178" s="285"/>
      <c r="AA178" s="285"/>
      <c r="AB178" s="285"/>
      <c r="AC178" s="285"/>
      <c r="AD178" s="285"/>
      <c r="AE178" s="285"/>
      <c r="AF178" s="285"/>
      <c r="AG178" s="285"/>
      <c r="AH178" s="285"/>
      <c r="AI178" s="285"/>
      <c r="AJ178" s="285"/>
      <c r="AK178" s="285"/>
      <c r="AL178" s="285"/>
      <c r="AM178" s="285"/>
      <c r="AN178" s="285"/>
      <c r="AO178" s="285"/>
      <c r="AP178" s="285"/>
      <c r="AQ178" s="285"/>
      <c r="AR178" s="285"/>
      <c r="AS178" s="285"/>
      <c r="AT178" s="285"/>
      <c r="AU178" s="285"/>
      <c r="AV178" s="285"/>
      <c r="AW178" s="285"/>
      <c r="AX178" s="285"/>
      <c r="AY178" s="285"/>
      <c r="AZ178" s="285"/>
      <c r="BA178" s="285"/>
      <c r="BB178" s="285"/>
      <c r="BC178" s="285"/>
      <c r="BD178" s="285"/>
      <c r="BE178" s="285"/>
      <c r="BF178" s="285"/>
      <c r="BG178" s="285"/>
      <c r="BH178" s="285"/>
    </row>
    <row r="179" spans="1:60" s="286" customFormat="1">
      <c r="A179" s="290" t="s">
        <v>131</v>
      </c>
      <c r="B179" s="10" t="s">
        <v>243</v>
      </c>
      <c r="C179" s="35">
        <f>SUM(C180:C187)</f>
        <v>0</v>
      </c>
      <c r="D179" s="35">
        <f t="shared" ref="D179:T179" si="53">SUM(D180:D187)</f>
        <v>0</v>
      </c>
      <c r="E179" s="35">
        <f t="shared" si="53"/>
        <v>0</v>
      </c>
      <c r="F179" s="35">
        <f t="shared" si="53"/>
        <v>0</v>
      </c>
      <c r="G179" s="35">
        <f t="shared" si="53"/>
        <v>0</v>
      </c>
      <c r="H179" s="35">
        <f t="shared" si="53"/>
        <v>0</v>
      </c>
      <c r="I179" s="35">
        <f t="shared" si="53"/>
        <v>0</v>
      </c>
      <c r="J179" s="35">
        <f t="shared" si="53"/>
        <v>0</v>
      </c>
      <c r="K179" s="35">
        <f t="shared" si="53"/>
        <v>0</v>
      </c>
      <c r="L179" s="35">
        <f t="shared" si="53"/>
        <v>0</v>
      </c>
      <c r="M179" s="35">
        <f t="shared" si="53"/>
        <v>0</v>
      </c>
      <c r="N179" s="35">
        <f t="shared" si="53"/>
        <v>0</v>
      </c>
      <c r="O179" s="35">
        <f t="shared" si="53"/>
        <v>0</v>
      </c>
      <c r="P179" s="35">
        <f t="shared" si="53"/>
        <v>0</v>
      </c>
      <c r="Q179" s="35">
        <f t="shared" si="53"/>
        <v>0</v>
      </c>
      <c r="R179" s="35">
        <f t="shared" si="53"/>
        <v>0</v>
      </c>
      <c r="S179" s="35">
        <f t="shared" si="53"/>
        <v>0</v>
      </c>
      <c r="T179" s="35">
        <f t="shared" si="53"/>
        <v>0</v>
      </c>
      <c r="U179" s="285"/>
      <c r="V179" s="285"/>
      <c r="W179" s="285"/>
      <c r="X179" s="285"/>
      <c r="Y179" s="285"/>
      <c r="Z179" s="285"/>
      <c r="AA179" s="285"/>
      <c r="AB179" s="285"/>
      <c r="AC179" s="285"/>
      <c r="AD179" s="285"/>
      <c r="AE179" s="285"/>
      <c r="AF179" s="285"/>
      <c r="AG179" s="285"/>
      <c r="AH179" s="285"/>
      <c r="AI179" s="285"/>
      <c r="AJ179" s="285"/>
      <c r="AK179" s="285"/>
      <c r="AL179" s="285"/>
      <c r="AM179" s="285"/>
      <c r="AN179" s="285"/>
      <c r="AO179" s="285"/>
      <c r="AP179" s="285"/>
      <c r="AQ179" s="285"/>
      <c r="AR179" s="285"/>
      <c r="AS179" s="285"/>
      <c r="AT179" s="285"/>
      <c r="AU179" s="285"/>
      <c r="AV179" s="285"/>
      <c r="AW179" s="285"/>
      <c r="AX179" s="285"/>
      <c r="AY179" s="285"/>
      <c r="AZ179" s="285"/>
      <c r="BA179" s="285"/>
      <c r="BB179" s="285"/>
      <c r="BC179" s="285"/>
      <c r="BD179" s="285"/>
      <c r="BE179" s="285"/>
      <c r="BF179" s="285"/>
      <c r="BG179" s="285"/>
      <c r="BH179" s="285"/>
    </row>
    <row r="180" spans="1:60" s="286" customFormat="1">
      <c r="A180" s="291">
        <v>1</v>
      </c>
      <c r="B180" s="165" t="s">
        <v>244</v>
      </c>
      <c r="C180" s="302">
        <f t="shared" ref="C180:T180" si="54">C76</f>
        <v>0</v>
      </c>
      <c r="D180" s="302">
        <f t="shared" si="54"/>
        <v>0</v>
      </c>
      <c r="E180" s="302">
        <f t="shared" si="54"/>
        <v>0</v>
      </c>
      <c r="F180" s="302">
        <f t="shared" si="54"/>
        <v>0</v>
      </c>
      <c r="G180" s="302">
        <f t="shared" si="54"/>
        <v>0</v>
      </c>
      <c r="H180" s="302">
        <f t="shared" si="54"/>
        <v>0</v>
      </c>
      <c r="I180" s="302">
        <f t="shared" si="54"/>
        <v>0</v>
      </c>
      <c r="J180" s="302">
        <f t="shared" si="54"/>
        <v>0</v>
      </c>
      <c r="K180" s="302">
        <f t="shared" si="54"/>
        <v>0</v>
      </c>
      <c r="L180" s="302">
        <f t="shared" si="54"/>
        <v>0</v>
      </c>
      <c r="M180" s="302">
        <f t="shared" si="54"/>
        <v>0</v>
      </c>
      <c r="N180" s="302">
        <f t="shared" si="54"/>
        <v>0</v>
      </c>
      <c r="O180" s="302">
        <f t="shared" si="54"/>
        <v>0</v>
      </c>
      <c r="P180" s="302">
        <f t="shared" si="54"/>
        <v>0</v>
      </c>
      <c r="Q180" s="302">
        <f t="shared" si="54"/>
        <v>0</v>
      </c>
      <c r="R180" s="302">
        <f t="shared" si="54"/>
        <v>0</v>
      </c>
      <c r="S180" s="302">
        <f t="shared" si="54"/>
        <v>0</v>
      </c>
      <c r="T180" s="302">
        <f t="shared" si="54"/>
        <v>0</v>
      </c>
      <c r="U180" s="285"/>
      <c r="V180" s="285"/>
      <c r="W180" s="285"/>
      <c r="X180" s="285"/>
      <c r="Y180" s="285"/>
      <c r="Z180" s="285"/>
      <c r="AA180" s="285"/>
      <c r="AB180" s="285"/>
      <c r="AC180" s="285"/>
      <c r="AD180" s="285"/>
      <c r="AE180" s="285"/>
      <c r="AF180" s="285"/>
      <c r="AG180" s="285"/>
      <c r="AH180" s="285"/>
      <c r="AI180" s="285"/>
      <c r="AJ180" s="285"/>
      <c r="AK180" s="285"/>
      <c r="AL180" s="285"/>
      <c r="AM180" s="285"/>
      <c r="AN180" s="285"/>
      <c r="AO180" s="285"/>
      <c r="AP180" s="285"/>
      <c r="AQ180" s="285"/>
      <c r="AR180" s="285"/>
      <c r="AS180" s="285"/>
      <c r="AT180" s="285"/>
      <c r="AU180" s="285"/>
      <c r="AV180" s="285"/>
      <c r="AW180" s="285"/>
      <c r="AX180" s="285"/>
      <c r="AY180" s="285"/>
      <c r="AZ180" s="285"/>
      <c r="BA180" s="285"/>
      <c r="BB180" s="285"/>
      <c r="BC180" s="285"/>
      <c r="BD180" s="285"/>
      <c r="BE180" s="285"/>
      <c r="BF180" s="285"/>
      <c r="BG180" s="285"/>
      <c r="BH180" s="285"/>
    </row>
    <row r="181" spans="1:60" s="286" customFormat="1">
      <c r="A181" s="291">
        <v>2</v>
      </c>
      <c r="B181" s="165" t="s">
        <v>245</v>
      </c>
      <c r="C181" s="37">
        <f t="shared" ref="C181:T187" si="55">C144+C107</f>
        <v>0</v>
      </c>
      <c r="D181" s="37">
        <f t="shared" si="55"/>
        <v>0</v>
      </c>
      <c r="E181" s="37">
        <f t="shared" si="55"/>
        <v>0</v>
      </c>
      <c r="F181" s="37">
        <f t="shared" si="55"/>
        <v>0</v>
      </c>
      <c r="G181" s="37">
        <f t="shared" si="55"/>
        <v>0</v>
      </c>
      <c r="H181" s="37">
        <f t="shared" si="55"/>
        <v>0</v>
      </c>
      <c r="I181" s="37">
        <f t="shared" si="55"/>
        <v>0</v>
      </c>
      <c r="J181" s="37">
        <f t="shared" si="55"/>
        <v>0</v>
      </c>
      <c r="K181" s="37">
        <f t="shared" si="55"/>
        <v>0</v>
      </c>
      <c r="L181" s="37">
        <f t="shared" si="55"/>
        <v>0</v>
      </c>
      <c r="M181" s="37">
        <f t="shared" si="55"/>
        <v>0</v>
      </c>
      <c r="N181" s="37">
        <f t="shared" si="55"/>
        <v>0</v>
      </c>
      <c r="O181" s="37">
        <f t="shared" si="55"/>
        <v>0</v>
      </c>
      <c r="P181" s="37">
        <f t="shared" si="55"/>
        <v>0</v>
      </c>
      <c r="Q181" s="37">
        <f t="shared" si="55"/>
        <v>0</v>
      </c>
      <c r="R181" s="37">
        <f t="shared" si="55"/>
        <v>0</v>
      </c>
      <c r="S181" s="37">
        <f t="shared" si="55"/>
        <v>0</v>
      </c>
      <c r="T181" s="37">
        <f t="shared" si="55"/>
        <v>0</v>
      </c>
      <c r="U181" s="285"/>
      <c r="V181" s="285"/>
      <c r="W181" s="285"/>
      <c r="X181" s="285"/>
      <c r="Y181" s="285"/>
      <c r="Z181" s="285"/>
      <c r="AA181" s="285"/>
      <c r="AB181" s="285"/>
      <c r="AC181" s="285"/>
      <c r="AD181" s="285"/>
      <c r="AE181" s="285"/>
      <c r="AF181" s="285"/>
      <c r="AG181" s="285"/>
      <c r="AH181" s="285"/>
      <c r="AI181" s="285"/>
      <c r="AJ181" s="285"/>
      <c r="AK181" s="285"/>
      <c r="AL181" s="285"/>
      <c r="AM181" s="285"/>
      <c r="AN181" s="285"/>
      <c r="AO181" s="285"/>
      <c r="AP181" s="285"/>
      <c r="AQ181" s="285"/>
      <c r="AR181" s="285"/>
      <c r="AS181" s="285"/>
      <c r="AT181" s="285"/>
      <c r="AU181" s="285"/>
      <c r="AV181" s="285"/>
      <c r="AW181" s="285"/>
      <c r="AX181" s="285"/>
      <c r="AY181" s="285"/>
      <c r="AZ181" s="285"/>
      <c r="BA181" s="285"/>
      <c r="BB181" s="285"/>
      <c r="BC181" s="285"/>
      <c r="BD181" s="285"/>
      <c r="BE181" s="285"/>
      <c r="BF181" s="285"/>
      <c r="BG181" s="285"/>
      <c r="BH181" s="285"/>
    </row>
    <row r="182" spans="1:60" s="286" customFormat="1" ht="25.5">
      <c r="A182" s="291">
        <v>3</v>
      </c>
      <c r="B182" s="165" t="s">
        <v>246</v>
      </c>
      <c r="C182" s="37">
        <f t="shared" si="55"/>
        <v>0</v>
      </c>
      <c r="D182" s="37">
        <f t="shared" si="55"/>
        <v>0</v>
      </c>
      <c r="E182" s="37">
        <f t="shared" si="55"/>
        <v>0</v>
      </c>
      <c r="F182" s="37">
        <f t="shared" si="55"/>
        <v>0</v>
      </c>
      <c r="G182" s="37">
        <f t="shared" si="55"/>
        <v>0</v>
      </c>
      <c r="H182" s="37">
        <f t="shared" si="55"/>
        <v>0</v>
      </c>
      <c r="I182" s="37">
        <f t="shared" si="55"/>
        <v>0</v>
      </c>
      <c r="J182" s="37">
        <f t="shared" si="55"/>
        <v>0</v>
      </c>
      <c r="K182" s="37">
        <f t="shared" si="55"/>
        <v>0</v>
      </c>
      <c r="L182" s="37">
        <f t="shared" si="55"/>
        <v>0</v>
      </c>
      <c r="M182" s="37">
        <f t="shared" si="55"/>
        <v>0</v>
      </c>
      <c r="N182" s="37">
        <f t="shared" si="55"/>
        <v>0</v>
      </c>
      <c r="O182" s="37">
        <f t="shared" si="55"/>
        <v>0</v>
      </c>
      <c r="P182" s="37">
        <f t="shared" si="55"/>
        <v>0</v>
      </c>
      <c r="Q182" s="37">
        <f t="shared" si="55"/>
        <v>0</v>
      </c>
      <c r="R182" s="37">
        <f t="shared" si="55"/>
        <v>0</v>
      </c>
      <c r="S182" s="37">
        <f t="shared" si="55"/>
        <v>0</v>
      </c>
      <c r="T182" s="37">
        <f t="shared" si="55"/>
        <v>0</v>
      </c>
      <c r="U182" s="285"/>
      <c r="V182" s="285"/>
      <c r="W182" s="285"/>
      <c r="X182" s="285"/>
      <c r="Y182" s="285"/>
      <c r="Z182" s="285"/>
      <c r="AA182" s="285"/>
      <c r="AB182" s="285"/>
      <c r="AC182" s="285"/>
      <c r="AD182" s="285"/>
      <c r="AE182" s="285"/>
      <c r="AF182" s="285"/>
      <c r="AG182" s="285"/>
      <c r="AH182" s="285"/>
      <c r="AI182" s="285"/>
      <c r="AJ182" s="285"/>
      <c r="AK182" s="285"/>
      <c r="AL182" s="285"/>
      <c r="AM182" s="285"/>
      <c r="AN182" s="285"/>
      <c r="AO182" s="285"/>
      <c r="AP182" s="285"/>
      <c r="AQ182" s="285"/>
      <c r="AR182" s="285"/>
      <c r="AS182" s="285"/>
      <c r="AT182" s="285"/>
      <c r="AU182" s="285"/>
      <c r="AV182" s="285"/>
      <c r="AW182" s="285"/>
      <c r="AX182" s="285"/>
      <c r="AY182" s="285"/>
      <c r="AZ182" s="285"/>
      <c r="BA182" s="285"/>
      <c r="BB182" s="285"/>
      <c r="BC182" s="285"/>
      <c r="BD182" s="285"/>
      <c r="BE182" s="285"/>
      <c r="BF182" s="285"/>
      <c r="BG182" s="285"/>
      <c r="BH182" s="285"/>
    </row>
    <row r="183" spans="1:60" s="286" customFormat="1">
      <c r="A183" s="291">
        <v>4</v>
      </c>
      <c r="B183" s="165" t="s">
        <v>247</v>
      </c>
      <c r="C183" s="37">
        <f t="shared" si="55"/>
        <v>0</v>
      </c>
      <c r="D183" s="37">
        <f t="shared" si="55"/>
        <v>0</v>
      </c>
      <c r="E183" s="37">
        <f t="shared" si="55"/>
        <v>0</v>
      </c>
      <c r="F183" s="37">
        <f t="shared" si="55"/>
        <v>0</v>
      </c>
      <c r="G183" s="37">
        <f t="shared" si="55"/>
        <v>0</v>
      </c>
      <c r="H183" s="37">
        <f t="shared" si="55"/>
        <v>0</v>
      </c>
      <c r="I183" s="37">
        <f t="shared" si="55"/>
        <v>0</v>
      </c>
      <c r="J183" s="37">
        <f t="shared" si="55"/>
        <v>0</v>
      </c>
      <c r="K183" s="37">
        <f t="shared" si="55"/>
        <v>0</v>
      </c>
      <c r="L183" s="37">
        <f t="shared" si="55"/>
        <v>0</v>
      </c>
      <c r="M183" s="37">
        <f t="shared" si="55"/>
        <v>0</v>
      </c>
      <c r="N183" s="37">
        <f t="shared" si="55"/>
        <v>0</v>
      </c>
      <c r="O183" s="37">
        <f t="shared" si="55"/>
        <v>0</v>
      </c>
      <c r="P183" s="37">
        <f t="shared" si="55"/>
        <v>0</v>
      </c>
      <c r="Q183" s="37">
        <f t="shared" si="55"/>
        <v>0</v>
      </c>
      <c r="R183" s="37">
        <f t="shared" si="55"/>
        <v>0</v>
      </c>
      <c r="S183" s="37">
        <f t="shared" si="55"/>
        <v>0</v>
      </c>
      <c r="T183" s="37">
        <f t="shared" si="55"/>
        <v>0</v>
      </c>
      <c r="U183" s="285"/>
      <c r="V183" s="285"/>
      <c r="W183" s="285"/>
      <c r="X183" s="285"/>
      <c r="Y183" s="285"/>
      <c r="Z183" s="285"/>
      <c r="AA183" s="285"/>
      <c r="AB183" s="285"/>
      <c r="AC183" s="285"/>
      <c r="AD183" s="285"/>
      <c r="AE183" s="285"/>
      <c r="AF183" s="285"/>
      <c r="AG183" s="285"/>
      <c r="AH183" s="285"/>
      <c r="AI183" s="285"/>
      <c r="AJ183" s="285"/>
      <c r="AK183" s="285"/>
      <c r="AL183" s="285"/>
      <c r="AM183" s="285"/>
      <c r="AN183" s="285"/>
      <c r="AO183" s="285"/>
      <c r="AP183" s="285"/>
      <c r="AQ183" s="285"/>
      <c r="AR183" s="285"/>
      <c r="AS183" s="285"/>
      <c r="AT183" s="285"/>
      <c r="AU183" s="285"/>
      <c r="AV183" s="285"/>
      <c r="AW183" s="285"/>
      <c r="AX183" s="285"/>
      <c r="AY183" s="285"/>
      <c r="AZ183" s="285"/>
      <c r="BA183" s="285"/>
      <c r="BB183" s="285"/>
      <c r="BC183" s="285"/>
      <c r="BD183" s="285"/>
      <c r="BE183" s="285"/>
      <c r="BF183" s="285"/>
      <c r="BG183" s="285"/>
      <c r="BH183" s="285"/>
    </row>
    <row r="184" spans="1:60" s="286" customFormat="1">
      <c r="A184" s="291">
        <v>5</v>
      </c>
      <c r="B184" s="165" t="s">
        <v>248</v>
      </c>
      <c r="C184" s="37">
        <f t="shared" si="55"/>
        <v>0</v>
      </c>
      <c r="D184" s="37">
        <f t="shared" si="55"/>
        <v>0</v>
      </c>
      <c r="E184" s="37">
        <f t="shared" si="55"/>
        <v>0</v>
      </c>
      <c r="F184" s="37">
        <f t="shared" si="55"/>
        <v>0</v>
      </c>
      <c r="G184" s="37">
        <f t="shared" si="55"/>
        <v>0</v>
      </c>
      <c r="H184" s="37">
        <f t="shared" si="55"/>
        <v>0</v>
      </c>
      <c r="I184" s="37">
        <f t="shared" si="55"/>
        <v>0</v>
      </c>
      <c r="J184" s="37">
        <f t="shared" si="55"/>
        <v>0</v>
      </c>
      <c r="K184" s="37">
        <f t="shared" si="55"/>
        <v>0</v>
      </c>
      <c r="L184" s="37">
        <f t="shared" si="55"/>
        <v>0</v>
      </c>
      <c r="M184" s="37">
        <f t="shared" si="55"/>
        <v>0</v>
      </c>
      <c r="N184" s="37">
        <f t="shared" si="55"/>
        <v>0</v>
      </c>
      <c r="O184" s="37">
        <f t="shared" si="55"/>
        <v>0</v>
      </c>
      <c r="P184" s="37">
        <f t="shared" si="55"/>
        <v>0</v>
      </c>
      <c r="Q184" s="37">
        <f t="shared" si="55"/>
        <v>0</v>
      </c>
      <c r="R184" s="37">
        <f t="shared" si="55"/>
        <v>0</v>
      </c>
      <c r="S184" s="37">
        <f t="shared" si="55"/>
        <v>0</v>
      </c>
      <c r="T184" s="37">
        <f t="shared" si="55"/>
        <v>0</v>
      </c>
      <c r="U184" s="285"/>
      <c r="V184" s="285"/>
      <c r="W184" s="285"/>
      <c r="X184" s="285"/>
      <c r="Y184" s="285"/>
      <c r="Z184" s="285"/>
      <c r="AA184" s="285"/>
      <c r="AB184" s="285"/>
      <c r="AC184" s="285"/>
      <c r="AD184" s="285"/>
      <c r="AE184" s="285"/>
      <c r="AF184" s="285"/>
      <c r="AG184" s="285"/>
      <c r="AH184" s="285"/>
      <c r="AI184" s="285"/>
      <c r="AJ184" s="285"/>
      <c r="AK184" s="285"/>
      <c r="AL184" s="285"/>
      <c r="AM184" s="285"/>
      <c r="AN184" s="285"/>
      <c r="AO184" s="285"/>
      <c r="AP184" s="285"/>
      <c r="AQ184" s="285"/>
      <c r="AR184" s="285"/>
      <c r="AS184" s="285"/>
      <c r="AT184" s="285"/>
      <c r="AU184" s="285"/>
      <c r="AV184" s="285"/>
      <c r="AW184" s="285"/>
      <c r="AX184" s="285"/>
      <c r="AY184" s="285"/>
      <c r="AZ184" s="285"/>
      <c r="BA184" s="285"/>
      <c r="BB184" s="285"/>
      <c r="BC184" s="285"/>
      <c r="BD184" s="285"/>
      <c r="BE184" s="285"/>
      <c r="BF184" s="285"/>
      <c r="BG184" s="285"/>
      <c r="BH184" s="285"/>
    </row>
    <row r="185" spans="1:60" s="286" customFormat="1">
      <c r="A185" s="291">
        <v>6</v>
      </c>
      <c r="B185" s="165" t="s">
        <v>249</v>
      </c>
      <c r="C185" s="37">
        <f t="shared" si="55"/>
        <v>0</v>
      </c>
      <c r="D185" s="37">
        <f t="shared" si="55"/>
        <v>0</v>
      </c>
      <c r="E185" s="37">
        <f t="shared" si="55"/>
        <v>0</v>
      </c>
      <c r="F185" s="37">
        <f t="shared" si="55"/>
        <v>0</v>
      </c>
      <c r="G185" s="37">
        <f t="shared" si="55"/>
        <v>0</v>
      </c>
      <c r="H185" s="37">
        <f t="shared" si="55"/>
        <v>0</v>
      </c>
      <c r="I185" s="37">
        <f t="shared" si="55"/>
        <v>0</v>
      </c>
      <c r="J185" s="37">
        <f t="shared" si="55"/>
        <v>0</v>
      </c>
      <c r="K185" s="37">
        <f t="shared" si="55"/>
        <v>0</v>
      </c>
      <c r="L185" s="37">
        <f t="shared" si="55"/>
        <v>0</v>
      </c>
      <c r="M185" s="37">
        <f t="shared" si="55"/>
        <v>0</v>
      </c>
      <c r="N185" s="37">
        <f t="shared" si="55"/>
        <v>0</v>
      </c>
      <c r="O185" s="37">
        <f t="shared" si="55"/>
        <v>0</v>
      </c>
      <c r="P185" s="37">
        <f t="shared" si="55"/>
        <v>0</v>
      </c>
      <c r="Q185" s="37">
        <f t="shared" si="55"/>
        <v>0</v>
      </c>
      <c r="R185" s="37">
        <f t="shared" si="55"/>
        <v>0</v>
      </c>
      <c r="S185" s="37">
        <f t="shared" si="55"/>
        <v>0</v>
      </c>
      <c r="T185" s="37">
        <f t="shared" si="55"/>
        <v>0</v>
      </c>
      <c r="U185" s="285"/>
      <c r="V185" s="285"/>
      <c r="W185" s="285"/>
      <c r="X185" s="285"/>
      <c r="Y185" s="285"/>
      <c r="Z185" s="285"/>
      <c r="AA185" s="285"/>
      <c r="AB185" s="285"/>
      <c r="AC185" s="285"/>
      <c r="AD185" s="285"/>
      <c r="AE185" s="285"/>
      <c r="AF185" s="285"/>
      <c r="AG185" s="285"/>
      <c r="AH185" s="285"/>
      <c r="AI185" s="285"/>
      <c r="AJ185" s="285"/>
      <c r="AK185" s="285"/>
      <c r="AL185" s="285"/>
      <c r="AM185" s="285"/>
      <c r="AN185" s="285"/>
      <c r="AO185" s="285"/>
      <c r="AP185" s="285"/>
      <c r="AQ185" s="285"/>
      <c r="AR185" s="285"/>
      <c r="AS185" s="285"/>
      <c r="AT185" s="285"/>
      <c r="AU185" s="285"/>
      <c r="AV185" s="285"/>
      <c r="AW185" s="285"/>
      <c r="AX185" s="285"/>
      <c r="AY185" s="285"/>
      <c r="AZ185" s="285"/>
      <c r="BA185" s="285"/>
      <c r="BB185" s="285"/>
      <c r="BC185" s="285"/>
      <c r="BD185" s="285"/>
      <c r="BE185" s="285"/>
      <c r="BF185" s="285"/>
      <c r="BG185" s="285"/>
      <c r="BH185" s="285"/>
    </row>
    <row r="186" spans="1:60" s="286" customFormat="1">
      <c r="A186" s="291">
        <v>9</v>
      </c>
      <c r="B186" s="165" t="s">
        <v>250</v>
      </c>
      <c r="C186" s="37">
        <f t="shared" si="55"/>
        <v>0</v>
      </c>
      <c r="D186" s="37">
        <f t="shared" si="55"/>
        <v>0</v>
      </c>
      <c r="E186" s="37">
        <f t="shared" si="55"/>
        <v>0</v>
      </c>
      <c r="F186" s="37">
        <f t="shared" si="55"/>
        <v>0</v>
      </c>
      <c r="G186" s="37">
        <f t="shared" si="55"/>
        <v>0</v>
      </c>
      <c r="H186" s="37">
        <f t="shared" si="55"/>
        <v>0</v>
      </c>
      <c r="I186" s="37">
        <f t="shared" si="55"/>
        <v>0</v>
      </c>
      <c r="J186" s="37">
        <f t="shared" si="55"/>
        <v>0</v>
      </c>
      <c r="K186" s="37">
        <f t="shared" si="55"/>
        <v>0</v>
      </c>
      <c r="L186" s="37">
        <f t="shared" si="55"/>
        <v>0</v>
      </c>
      <c r="M186" s="37">
        <f t="shared" si="55"/>
        <v>0</v>
      </c>
      <c r="N186" s="37">
        <f t="shared" si="55"/>
        <v>0</v>
      </c>
      <c r="O186" s="37">
        <f t="shared" si="55"/>
        <v>0</v>
      </c>
      <c r="P186" s="37">
        <f t="shared" si="55"/>
        <v>0</v>
      </c>
      <c r="Q186" s="37">
        <f t="shared" si="55"/>
        <v>0</v>
      </c>
      <c r="R186" s="37">
        <f t="shared" si="55"/>
        <v>0</v>
      </c>
      <c r="S186" s="37">
        <f t="shared" si="55"/>
        <v>0</v>
      </c>
      <c r="T186" s="37">
        <f t="shared" si="55"/>
        <v>0</v>
      </c>
      <c r="U186" s="285"/>
      <c r="V186" s="285"/>
      <c r="W186" s="285"/>
      <c r="X186" s="285"/>
      <c r="Y186" s="285"/>
      <c r="Z186" s="285"/>
      <c r="AA186" s="285"/>
      <c r="AB186" s="285"/>
      <c r="AC186" s="285"/>
      <c r="AD186" s="285"/>
      <c r="AE186" s="285"/>
      <c r="AF186" s="285"/>
      <c r="AG186" s="285"/>
      <c r="AH186" s="285"/>
      <c r="AI186" s="285"/>
      <c r="AJ186" s="285"/>
      <c r="AK186" s="285"/>
      <c r="AL186" s="285"/>
      <c r="AM186" s="285"/>
      <c r="AN186" s="285"/>
      <c r="AO186" s="285"/>
      <c r="AP186" s="285"/>
      <c r="AQ186" s="285"/>
      <c r="AR186" s="285"/>
      <c r="AS186" s="285"/>
      <c r="AT186" s="285"/>
      <c r="AU186" s="285"/>
      <c r="AV186" s="285"/>
      <c r="AW186" s="285"/>
      <c r="AX186" s="285"/>
      <c r="AY186" s="285"/>
      <c r="AZ186" s="285"/>
      <c r="BA186" s="285"/>
      <c r="BB186" s="285"/>
      <c r="BC186" s="285"/>
      <c r="BD186" s="285"/>
      <c r="BE186" s="285"/>
      <c r="BF186" s="285"/>
      <c r="BG186" s="285"/>
      <c r="BH186" s="285"/>
    </row>
    <row r="187" spans="1:60" s="286" customFormat="1">
      <c r="A187" s="291">
        <v>10</v>
      </c>
      <c r="B187" s="165" t="s">
        <v>251</v>
      </c>
      <c r="C187" s="37">
        <f t="shared" si="55"/>
        <v>0</v>
      </c>
      <c r="D187" s="37">
        <f t="shared" si="55"/>
        <v>0</v>
      </c>
      <c r="E187" s="37">
        <f t="shared" si="55"/>
        <v>0</v>
      </c>
      <c r="F187" s="37">
        <f t="shared" si="55"/>
        <v>0</v>
      </c>
      <c r="G187" s="37">
        <f t="shared" si="55"/>
        <v>0</v>
      </c>
      <c r="H187" s="37">
        <f t="shared" si="55"/>
        <v>0</v>
      </c>
      <c r="I187" s="37">
        <f t="shared" si="55"/>
        <v>0</v>
      </c>
      <c r="J187" s="37">
        <f t="shared" si="55"/>
        <v>0</v>
      </c>
      <c r="K187" s="37">
        <f t="shared" si="55"/>
        <v>0</v>
      </c>
      <c r="L187" s="37">
        <f t="shared" si="55"/>
        <v>0</v>
      </c>
      <c r="M187" s="37">
        <f t="shared" si="55"/>
        <v>0</v>
      </c>
      <c r="N187" s="37">
        <f t="shared" si="55"/>
        <v>0</v>
      </c>
      <c r="O187" s="37">
        <f t="shared" si="55"/>
        <v>0</v>
      </c>
      <c r="P187" s="37">
        <f t="shared" si="55"/>
        <v>0</v>
      </c>
      <c r="Q187" s="37">
        <f t="shared" si="55"/>
        <v>0</v>
      </c>
      <c r="R187" s="37">
        <f t="shared" si="55"/>
        <v>0</v>
      </c>
      <c r="S187" s="37">
        <f t="shared" si="55"/>
        <v>0</v>
      </c>
      <c r="T187" s="37">
        <f t="shared" si="55"/>
        <v>0</v>
      </c>
      <c r="U187" s="285"/>
      <c r="V187" s="285"/>
      <c r="W187" s="285"/>
      <c r="X187" s="285"/>
      <c r="Y187" s="285"/>
      <c r="Z187" s="285"/>
      <c r="AA187" s="285"/>
      <c r="AB187" s="285"/>
      <c r="AC187" s="285"/>
      <c r="AD187" s="285"/>
      <c r="AE187" s="285"/>
      <c r="AF187" s="285"/>
      <c r="AG187" s="285"/>
      <c r="AH187" s="285"/>
      <c r="AI187" s="285"/>
      <c r="AJ187" s="285"/>
      <c r="AK187" s="285"/>
      <c r="AL187" s="285"/>
      <c r="AM187" s="285"/>
      <c r="AN187" s="285"/>
      <c r="AO187" s="285"/>
      <c r="AP187" s="285"/>
      <c r="AQ187" s="285"/>
      <c r="AR187" s="285"/>
      <c r="AS187" s="285"/>
      <c r="AT187" s="285"/>
      <c r="AU187" s="285"/>
      <c r="AV187" s="285"/>
      <c r="AW187" s="285"/>
      <c r="AX187" s="285"/>
      <c r="AY187" s="285"/>
      <c r="AZ187" s="285"/>
      <c r="BA187" s="285"/>
      <c r="BB187" s="285"/>
      <c r="BC187" s="285"/>
      <c r="BD187" s="285"/>
      <c r="BE187" s="285"/>
      <c r="BF187" s="285"/>
      <c r="BG187" s="285"/>
      <c r="BH187" s="285"/>
    </row>
    <row r="188" spans="1:60" s="286" customFormat="1" ht="25.5">
      <c r="A188" s="292" t="s">
        <v>142</v>
      </c>
      <c r="B188" s="275" t="s">
        <v>252</v>
      </c>
      <c r="C188" s="34">
        <f>C178+C179</f>
        <v>0</v>
      </c>
      <c r="D188" s="34">
        <f t="shared" ref="D188:T188" si="56">D178+D179</f>
        <v>0</v>
      </c>
      <c r="E188" s="34">
        <f t="shared" si="56"/>
        <v>0</v>
      </c>
      <c r="F188" s="34">
        <f t="shared" si="56"/>
        <v>0</v>
      </c>
      <c r="G188" s="34">
        <f t="shared" si="56"/>
        <v>0</v>
      </c>
      <c r="H188" s="34">
        <f t="shared" si="56"/>
        <v>0</v>
      </c>
      <c r="I188" s="34">
        <f t="shared" si="56"/>
        <v>0</v>
      </c>
      <c r="J188" s="34">
        <f t="shared" si="56"/>
        <v>0</v>
      </c>
      <c r="K188" s="34">
        <f t="shared" si="56"/>
        <v>0</v>
      </c>
      <c r="L188" s="34">
        <f t="shared" si="56"/>
        <v>0</v>
      </c>
      <c r="M188" s="34">
        <f t="shared" si="56"/>
        <v>0</v>
      </c>
      <c r="N188" s="34">
        <f t="shared" si="56"/>
        <v>0</v>
      </c>
      <c r="O188" s="34">
        <f t="shared" si="56"/>
        <v>0</v>
      </c>
      <c r="P188" s="34">
        <f t="shared" si="56"/>
        <v>0</v>
      </c>
      <c r="Q188" s="34">
        <f t="shared" si="56"/>
        <v>0</v>
      </c>
      <c r="R188" s="34">
        <f t="shared" si="56"/>
        <v>0</v>
      </c>
      <c r="S188" s="34">
        <f t="shared" si="56"/>
        <v>0</v>
      </c>
      <c r="T188" s="34">
        <f t="shared" si="56"/>
        <v>0</v>
      </c>
      <c r="U188" s="285"/>
      <c r="V188" s="285"/>
      <c r="W188" s="285"/>
      <c r="X188" s="285"/>
      <c r="Y188" s="285"/>
      <c r="Z188" s="285"/>
      <c r="AA188" s="285"/>
      <c r="AB188" s="285"/>
      <c r="AC188" s="285"/>
      <c r="AD188" s="285"/>
      <c r="AE188" s="285"/>
      <c r="AF188" s="285"/>
      <c r="AG188" s="285"/>
      <c r="AH188" s="285"/>
      <c r="AI188" s="285"/>
      <c r="AJ188" s="285"/>
      <c r="AK188" s="285"/>
      <c r="AL188" s="285"/>
      <c r="AM188" s="285"/>
      <c r="AN188" s="285"/>
      <c r="AO188" s="285"/>
      <c r="AP188" s="285"/>
      <c r="AQ188" s="285"/>
      <c r="AR188" s="285"/>
      <c r="AS188" s="285"/>
      <c r="AT188" s="285"/>
      <c r="AU188" s="285"/>
      <c r="AV188" s="285"/>
      <c r="AW188" s="285"/>
      <c r="AX188" s="285"/>
      <c r="AY188" s="285"/>
      <c r="AZ188" s="285"/>
      <c r="BA188" s="285"/>
      <c r="BB188" s="285"/>
      <c r="BC188" s="285"/>
      <c r="BD188" s="285"/>
      <c r="BE188" s="285"/>
      <c r="BF188" s="285"/>
      <c r="BG188" s="285"/>
      <c r="BH188" s="285"/>
    </row>
    <row r="189" spans="1:60" s="286" customFormat="1" ht="25.5">
      <c r="A189" s="287" t="s">
        <v>56</v>
      </c>
      <c r="B189" s="288" t="s">
        <v>67</v>
      </c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5"/>
      <c r="V189" s="285"/>
      <c r="W189" s="285"/>
      <c r="X189" s="285"/>
      <c r="Y189" s="285"/>
      <c r="Z189" s="285"/>
      <c r="AA189" s="285"/>
      <c r="AB189" s="285"/>
      <c r="AC189" s="285"/>
      <c r="AD189" s="285"/>
      <c r="AE189" s="285"/>
      <c r="AF189" s="285"/>
      <c r="AG189" s="285"/>
      <c r="AH189" s="285"/>
      <c r="AI189" s="285"/>
      <c r="AJ189" s="285"/>
      <c r="AK189" s="285"/>
      <c r="AL189" s="285"/>
      <c r="AM189" s="285"/>
      <c r="AN189" s="285"/>
      <c r="AO189" s="285"/>
      <c r="AP189" s="285"/>
      <c r="AQ189" s="285"/>
      <c r="AR189" s="285"/>
      <c r="AS189" s="285"/>
      <c r="AT189" s="285"/>
      <c r="AU189" s="285"/>
      <c r="AV189" s="285"/>
      <c r="AW189" s="285"/>
      <c r="AX189" s="285"/>
      <c r="AY189" s="285"/>
      <c r="AZ189" s="285"/>
      <c r="BA189" s="285"/>
      <c r="BB189" s="285"/>
      <c r="BC189" s="285"/>
      <c r="BD189" s="285"/>
      <c r="BE189" s="285"/>
      <c r="BF189" s="285"/>
      <c r="BG189" s="285"/>
      <c r="BH189" s="285"/>
    </row>
    <row r="190" spans="1:60" s="286" customFormat="1">
      <c r="A190" s="293"/>
      <c r="B190" s="165" t="s">
        <v>253</v>
      </c>
      <c r="C190" s="37">
        <f t="shared" ref="C190:T191" si="57">C153+C116</f>
        <v>0</v>
      </c>
      <c r="D190" s="37">
        <f t="shared" si="57"/>
        <v>0</v>
      </c>
      <c r="E190" s="37">
        <f t="shared" si="57"/>
        <v>0</v>
      </c>
      <c r="F190" s="37">
        <f t="shared" si="57"/>
        <v>0</v>
      </c>
      <c r="G190" s="37">
        <f t="shared" si="57"/>
        <v>0</v>
      </c>
      <c r="H190" s="37">
        <f t="shared" si="57"/>
        <v>0</v>
      </c>
      <c r="I190" s="37">
        <f t="shared" si="57"/>
        <v>0</v>
      </c>
      <c r="J190" s="37">
        <f t="shared" si="57"/>
        <v>0</v>
      </c>
      <c r="K190" s="37">
        <f t="shared" si="57"/>
        <v>0</v>
      </c>
      <c r="L190" s="37">
        <f t="shared" si="57"/>
        <v>0</v>
      </c>
      <c r="M190" s="37">
        <f t="shared" si="57"/>
        <v>0</v>
      </c>
      <c r="N190" s="37">
        <f t="shared" si="57"/>
        <v>0</v>
      </c>
      <c r="O190" s="37">
        <f t="shared" si="57"/>
        <v>0</v>
      </c>
      <c r="P190" s="37">
        <f t="shared" si="57"/>
        <v>0</v>
      </c>
      <c r="Q190" s="37">
        <f t="shared" si="57"/>
        <v>0</v>
      </c>
      <c r="R190" s="37">
        <f t="shared" si="57"/>
        <v>0</v>
      </c>
      <c r="S190" s="37">
        <f t="shared" si="57"/>
        <v>0</v>
      </c>
      <c r="T190" s="37">
        <f t="shared" si="57"/>
        <v>0</v>
      </c>
      <c r="U190" s="285"/>
      <c r="V190" s="285"/>
      <c r="W190" s="285"/>
      <c r="X190" s="285"/>
      <c r="Y190" s="285"/>
      <c r="Z190" s="285"/>
      <c r="AA190" s="285"/>
      <c r="AB190" s="285"/>
      <c r="AC190" s="285"/>
      <c r="AD190" s="285"/>
      <c r="AE190" s="285"/>
      <c r="AF190" s="285"/>
      <c r="AG190" s="285"/>
      <c r="AH190" s="285"/>
      <c r="AI190" s="285"/>
      <c r="AJ190" s="285"/>
      <c r="AK190" s="285"/>
      <c r="AL190" s="285"/>
      <c r="AM190" s="285"/>
      <c r="AN190" s="285"/>
      <c r="AO190" s="285"/>
      <c r="AP190" s="285"/>
      <c r="AQ190" s="285"/>
      <c r="AR190" s="285"/>
      <c r="AS190" s="285"/>
      <c r="AT190" s="285"/>
      <c r="AU190" s="285"/>
      <c r="AV190" s="285"/>
      <c r="AW190" s="285"/>
      <c r="AX190" s="285"/>
      <c r="AY190" s="285"/>
      <c r="AZ190" s="285"/>
      <c r="BA190" s="285"/>
      <c r="BB190" s="285"/>
      <c r="BC190" s="285"/>
      <c r="BD190" s="285"/>
      <c r="BE190" s="285"/>
      <c r="BF190" s="285"/>
      <c r="BG190" s="285"/>
      <c r="BH190" s="285"/>
    </row>
    <row r="191" spans="1:60" s="286" customFormat="1">
      <c r="A191" s="293"/>
      <c r="B191" s="165" t="s">
        <v>254</v>
      </c>
      <c r="C191" s="37">
        <f t="shared" si="57"/>
        <v>0</v>
      </c>
      <c r="D191" s="37">
        <f t="shared" si="57"/>
        <v>0</v>
      </c>
      <c r="E191" s="37">
        <f t="shared" si="57"/>
        <v>0</v>
      </c>
      <c r="F191" s="37">
        <f t="shared" si="57"/>
        <v>0</v>
      </c>
      <c r="G191" s="37">
        <f t="shared" si="57"/>
        <v>0</v>
      </c>
      <c r="H191" s="37">
        <f t="shared" si="57"/>
        <v>0</v>
      </c>
      <c r="I191" s="37">
        <f t="shared" si="57"/>
        <v>0</v>
      </c>
      <c r="J191" s="37">
        <f t="shared" si="57"/>
        <v>0</v>
      </c>
      <c r="K191" s="37">
        <f t="shared" si="57"/>
        <v>0</v>
      </c>
      <c r="L191" s="37">
        <f t="shared" si="57"/>
        <v>0</v>
      </c>
      <c r="M191" s="37">
        <f t="shared" si="57"/>
        <v>0</v>
      </c>
      <c r="N191" s="37">
        <f t="shared" si="57"/>
        <v>0</v>
      </c>
      <c r="O191" s="37">
        <f t="shared" si="57"/>
        <v>0</v>
      </c>
      <c r="P191" s="37">
        <f t="shared" si="57"/>
        <v>0</v>
      </c>
      <c r="Q191" s="37">
        <f t="shared" si="57"/>
        <v>0</v>
      </c>
      <c r="R191" s="37">
        <f t="shared" si="57"/>
        <v>0</v>
      </c>
      <c r="S191" s="37">
        <f t="shared" si="57"/>
        <v>0</v>
      </c>
      <c r="T191" s="37">
        <f t="shared" si="57"/>
        <v>0</v>
      </c>
      <c r="U191" s="285"/>
      <c r="V191" s="285"/>
      <c r="W191" s="285"/>
      <c r="X191" s="285"/>
      <c r="Y191" s="285"/>
      <c r="Z191" s="285"/>
      <c r="AA191" s="285"/>
      <c r="AB191" s="285"/>
      <c r="AC191" s="285"/>
      <c r="AD191" s="285"/>
      <c r="AE191" s="285"/>
      <c r="AF191" s="285"/>
      <c r="AG191" s="285"/>
      <c r="AH191" s="285"/>
      <c r="AI191" s="285"/>
      <c r="AJ191" s="285"/>
      <c r="AK191" s="285"/>
      <c r="AL191" s="285"/>
      <c r="AM191" s="285"/>
      <c r="AN191" s="285"/>
      <c r="AO191" s="285"/>
      <c r="AP191" s="285"/>
      <c r="AQ191" s="285"/>
      <c r="AR191" s="285"/>
      <c r="AS191" s="285"/>
      <c r="AT191" s="285"/>
      <c r="AU191" s="285"/>
      <c r="AV191" s="285"/>
      <c r="AW191" s="285"/>
      <c r="AX191" s="285"/>
      <c r="AY191" s="285"/>
      <c r="AZ191" s="285"/>
      <c r="BA191" s="285"/>
      <c r="BB191" s="285"/>
      <c r="BC191" s="285"/>
      <c r="BD191" s="285"/>
      <c r="BE191" s="285"/>
      <c r="BF191" s="285"/>
      <c r="BG191" s="285"/>
      <c r="BH191" s="285"/>
    </row>
    <row r="192" spans="1:60" s="286" customFormat="1" ht="25.5">
      <c r="A192" s="292" t="s">
        <v>142</v>
      </c>
      <c r="B192" s="275" t="s">
        <v>255</v>
      </c>
      <c r="C192" s="34">
        <f>C190-C191</f>
        <v>0</v>
      </c>
      <c r="D192" s="34">
        <f t="shared" ref="D192:T192" si="58">D190-D191</f>
        <v>0</v>
      </c>
      <c r="E192" s="34">
        <f t="shared" si="58"/>
        <v>0</v>
      </c>
      <c r="F192" s="34">
        <f t="shared" si="58"/>
        <v>0</v>
      </c>
      <c r="G192" s="34">
        <f t="shared" si="58"/>
        <v>0</v>
      </c>
      <c r="H192" s="34">
        <f t="shared" si="58"/>
        <v>0</v>
      </c>
      <c r="I192" s="34">
        <f t="shared" si="58"/>
        <v>0</v>
      </c>
      <c r="J192" s="34">
        <f t="shared" si="58"/>
        <v>0</v>
      </c>
      <c r="K192" s="34">
        <f t="shared" si="58"/>
        <v>0</v>
      </c>
      <c r="L192" s="34">
        <f t="shared" si="58"/>
        <v>0</v>
      </c>
      <c r="M192" s="34">
        <f t="shared" si="58"/>
        <v>0</v>
      </c>
      <c r="N192" s="34">
        <f t="shared" si="58"/>
        <v>0</v>
      </c>
      <c r="O192" s="34">
        <f t="shared" si="58"/>
        <v>0</v>
      </c>
      <c r="P192" s="34">
        <f t="shared" si="58"/>
        <v>0</v>
      </c>
      <c r="Q192" s="34">
        <f t="shared" si="58"/>
        <v>0</v>
      </c>
      <c r="R192" s="34">
        <f t="shared" si="58"/>
        <v>0</v>
      </c>
      <c r="S192" s="34">
        <f t="shared" si="58"/>
        <v>0</v>
      </c>
      <c r="T192" s="34">
        <f t="shared" si="58"/>
        <v>0</v>
      </c>
      <c r="U192" s="285"/>
      <c r="V192" s="285"/>
      <c r="W192" s="285"/>
      <c r="X192" s="285"/>
      <c r="Y192" s="285"/>
      <c r="Z192" s="285"/>
      <c r="AA192" s="285"/>
      <c r="AB192" s="285"/>
      <c r="AC192" s="285"/>
      <c r="AD192" s="285"/>
      <c r="AE192" s="285"/>
      <c r="AF192" s="285"/>
      <c r="AG192" s="285"/>
      <c r="AH192" s="285"/>
      <c r="AI192" s="285"/>
      <c r="AJ192" s="285"/>
      <c r="AK192" s="285"/>
      <c r="AL192" s="285"/>
      <c r="AM192" s="285"/>
      <c r="AN192" s="285"/>
      <c r="AO192" s="285"/>
      <c r="AP192" s="285"/>
      <c r="AQ192" s="285"/>
      <c r="AR192" s="285"/>
      <c r="AS192" s="285"/>
      <c r="AT192" s="285"/>
      <c r="AU192" s="285"/>
      <c r="AV192" s="285"/>
      <c r="AW192" s="285"/>
      <c r="AX192" s="285"/>
      <c r="AY192" s="285"/>
      <c r="AZ192" s="285"/>
      <c r="BA192" s="285"/>
      <c r="BB192" s="285"/>
      <c r="BC192" s="285"/>
      <c r="BD192" s="285"/>
      <c r="BE192" s="285"/>
      <c r="BF192" s="285"/>
      <c r="BG192" s="285"/>
      <c r="BH192" s="285"/>
    </row>
    <row r="193" spans="1:60" s="286" customFormat="1" ht="25.5">
      <c r="A193" s="287" t="s">
        <v>57</v>
      </c>
      <c r="B193" s="288" t="s">
        <v>68</v>
      </c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5"/>
      <c r="V193" s="285"/>
      <c r="W193" s="285"/>
      <c r="X193" s="285"/>
      <c r="Y193" s="285"/>
      <c r="Z193" s="285"/>
      <c r="AA193" s="285"/>
      <c r="AB193" s="285"/>
      <c r="AC193" s="285"/>
      <c r="AD193" s="285"/>
      <c r="AE193" s="285"/>
      <c r="AF193" s="285"/>
      <c r="AG193" s="285"/>
      <c r="AH193" s="285"/>
      <c r="AI193" s="285"/>
      <c r="AJ193" s="285"/>
      <c r="AK193" s="285"/>
      <c r="AL193" s="285"/>
      <c r="AM193" s="285"/>
      <c r="AN193" s="285"/>
      <c r="AO193" s="285"/>
      <c r="AP193" s="285"/>
      <c r="AQ193" s="285"/>
      <c r="AR193" s="285"/>
      <c r="AS193" s="285"/>
      <c r="AT193" s="285"/>
      <c r="AU193" s="285"/>
      <c r="AV193" s="285"/>
      <c r="AW193" s="285"/>
      <c r="AX193" s="285"/>
      <c r="AY193" s="285"/>
      <c r="AZ193" s="285"/>
      <c r="BA193" s="285"/>
      <c r="BB193" s="285"/>
      <c r="BC193" s="285"/>
      <c r="BD193" s="285"/>
      <c r="BE193" s="285"/>
      <c r="BF193" s="285"/>
      <c r="BG193" s="285"/>
      <c r="BH193" s="285"/>
    </row>
    <row r="194" spans="1:60" s="286" customFormat="1">
      <c r="A194" s="294"/>
      <c r="B194" s="295" t="s">
        <v>253</v>
      </c>
      <c r="C194" s="37">
        <f>SUM(C195:C200)</f>
        <v>0</v>
      </c>
      <c r="D194" s="37">
        <f t="shared" ref="D194:T194" si="59">SUM(D195:D200)</f>
        <v>0</v>
      </c>
      <c r="E194" s="37">
        <f t="shared" si="59"/>
        <v>0</v>
      </c>
      <c r="F194" s="37">
        <f t="shared" si="59"/>
        <v>0</v>
      </c>
      <c r="G194" s="37">
        <f t="shared" si="59"/>
        <v>0</v>
      </c>
      <c r="H194" s="37">
        <f t="shared" si="59"/>
        <v>0</v>
      </c>
      <c r="I194" s="37">
        <f t="shared" si="59"/>
        <v>0</v>
      </c>
      <c r="J194" s="37">
        <f t="shared" si="59"/>
        <v>0</v>
      </c>
      <c r="K194" s="37">
        <f t="shared" si="59"/>
        <v>0</v>
      </c>
      <c r="L194" s="37">
        <f t="shared" si="59"/>
        <v>0</v>
      </c>
      <c r="M194" s="37">
        <f t="shared" si="59"/>
        <v>0</v>
      </c>
      <c r="N194" s="37">
        <f t="shared" si="59"/>
        <v>0</v>
      </c>
      <c r="O194" s="37">
        <f t="shared" si="59"/>
        <v>0</v>
      </c>
      <c r="P194" s="37">
        <f t="shared" si="59"/>
        <v>0</v>
      </c>
      <c r="Q194" s="37">
        <f t="shared" si="59"/>
        <v>0</v>
      </c>
      <c r="R194" s="37">
        <f t="shared" si="59"/>
        <v>0</v>
      </c>
      <c r="S194" s="37">
        <f t="shared" si="59"/>
        <v>0</v>
      </c>
      <c r="T194" s="37">
        <f t="shared" si="59"/>
        <v>0</v>
      </c>
      <c r="U194" s="285"/>
      <c r="V194" s="285"/>
      <c r="W194" s="285"/>
      <c r="X194" s="285"/>
      <c r="Y194" s="285"/>
      <c r="Z194" s="285"/>
      <c r="AA194" s="285"/>
      <c r="AB194" s="285"/>
      <c r="AC194" s="285"/>
      <c r="AD194" s="285"/>
      <c r="AE194" s="285"/>
      <c r="AF194" s="285"/>
      <c r="AG194" s="285"/>
      <c r="AH194" s="285"/>
      <c r="AI194" s="285"/>
      <c r="AJ194" s="285"/>
      <c r="AK194" s="285"/>
      <c r="AL194" s="285"/>
      <c r="AM194" s="285"/>
      <c r="AN194" s="285"/>
      <c r="AO194" s="285"/>
      <c r="AP194" s="285"/>
      <c r="AQ194" s="285"/>
      <c r="AR194" s="285"/>
      <c r="AS194" s="285"/>
      <c r="AT194" s="285"/>
      <c r="AU194" s="285"/>
      <c r="AV194" s="285"/>
      <c r="AW194" s="285"/>
      <c r="AX194" s="285"/>
      <c r="AY194" s="285"/>
      <c r="AZ194" s="285"/>
      <c r="BA194" s="285"/>
      <c r="BB194" s="285"/>
      <c r="BC194" s="285"/>
      <c r="BD194" s="285"/>
      <c r="BE194" s="285"/>
      <c r="BF194" s="285"/>
      <c r="BG194" s="285"/>
      <c r="BH194" s="285"/>
    </row>
    <row r="195" spans="1:60" s="286" customFormat="1" ht="38.25">
      <c r="A195" s="291"/>
      <c r="B195" s="63" t="s">
        <v>256</v>
      </c>
      <c r="C195" s="37">
        <f>C158+C121</f>
        <v>0</v>
      </c>
      <c r="D195" s="37">
        <f t="shared" ref="D195:T195" si="60">D158+D121</f>
        <v>0</v>
      </c>
      <c r="E195" s="37">
        <f t="shared" si="60"/>
        <v>0</v>
      </c>
      <c r="F195" s="37">
        <f t="shared" si="60"/>
        <v>0</v>
      </c>
      <c r="G195" s="37">
        <f t="shared" si="60"/>
        <v>0</v>
      </c>
      <c r="H195" s="37">
        <f t="shared" si="60"/>
        <v>0</v>
      </c>
      <c r="I195" s="37">
        <f t="shared" si="60"/>
        <v>0</v>
      </c>
      <c r="J195" s="37">
        <f t="shared" si="60"/>
        <v>0</v>
      </c>
      <c r="K195" s="37">
        <f t="shared" si="60"/>
        <v>0</v>
      </c>
      <c r="L195" s="37">
        <f t="shared" si="60"/>
        <v>0</v>
      </c>
      <c r="M195" s="37">
        <f t="shared" si="60"/>
        <v>0</v>
      </c>
      <c r="N195" s="37">
        <f t="shared" si="60"/>
        <v>0</v>
      </c>
      <c r="O195" s="37">
        <f t="shared" si="60"/>
        <v>0</v>
      </c>
      <c r="P195" s="37">
        <f t="shared" si="60"/>
        <v>0</v>
      </c>
      <c r="Q195" s="37">
        <f t="shared" si="60"/>
        <v>0</v>
      </c>
      <c r="R195" s="37">
        <f t="shared" si="60"/>
        <v>0</v>
      </c>
      <c r="S195" s="37">
        <f t="shared" si="60"/>
        <v>0</v>
      </c>
      <c r="T195" s="37">
        <f t="shared" si="60"/>
        <v>0</v>
      </c>
      <c r="U195" s="285"/>
      <c r="V195" s="285"/>
      <c r="W195" s="285"/>
      <c r="X195" s="285"/>
      <c r="Y195" s="285"/>
      <c r="Z195" s="285"/>
      <c r="AA195" s="285"/>
      <c r="AB195" s="285"/>
      <c r="AC195" s="285"/>
      <c r="AD195" s="285"/>
      <c r="AE195" s="285"/>
      <c r="AF195" s="285"/>
      <c r="AG195" s="285"/>
      <c r="AH195" s="285"/>
      <c r="AI195" s="285"/>
      <c r="AJ195" s="285"/>
      <c r="AK195" s="285"/>
      <c r="AL195" s="285"/>
      <c r="AM195" s="285"/>
      <c r="AN195" s="285"/>
      <c r="AO195" s="285"/>
      <c r="AP195" s="285"/>
      <c r="AQ195" s="285"/>
      <c r="AR195" s="285"/>
      <c r="AS195" s="285"/>
      <c r="AT195" s="285"/>
      <c r="AU195" s="285"/>
      <c r="AV195" s="285"/>
      <c r="AW195" s="285"/>
      <c r="AX195" s="285"/>
      <c r="AY195" s="285"/>
      <c r="AZ195" s="285"/>
      <c r="BA195" s="285"/>
      <c r="BB195" s="285"/>
      <c r="BC195" s="285"/>
      <c r="BD195" s="285"/>
      <c r="BE195" s="285"/>
      <c r="BF195" s="285"/>
      <c r="BG195" s="285"/>
      <c r="BH195" s="285"/>
    </row>
    <row r="196" spans="1:60" s="286" customFormat="1">
      <c r="A196" s="291"/>
      <c r="B196" s="63" t="s">
        <v>257</v>
      </c>
      <c r="C196" s="37">
        <f t="shared" ref="C196:T200" si="61">C159+C122</f>
        <v>0</v>
      </c>
      <c r="D196" s="37">
        <f t="shared" si="61"/>
        <v>0</v>
      </c>
      <c r="E196" s="37">
        <f t="shared" si="61"/>
        <v>0</v>
      </c>
      <c r="F196" s="37">
        <f t="shared" si="61"/>
        <v>0</v>
      </c>
      <c r="G196" s="37">
        <f t="shared" si="61"/>
        <v>0</v>
      </c>
      <c r="H196" s="37">
        <f t="shared" si="61"/>
        <v>0</v>
      </c>
      <c r="I196" s="37">
        <f t="shared" si="61"/>
        <v>0</v>
      </c>
      <c r="J196" s="37">
        <f t="shared" si="61"/>
        <v>0</v>
      </c>
      <c r="K196" s="37">
        <f t="shared" si="61"/>
        <v>0</v>
      </c>
      <c r="L196" s="37">
        <f t="shared" si="61"/>
        <v>0</v>
      </c>
      <c r="M196" s="37">
        <f t="shared" si="61"/>
        <v>0</v>
      </c>
      <c r="N196" s="37">
        <f t="shared" si="61"/>
        <v>0</v>
      </c>
      <c r="O196" s="37">
        <f t="shared" si="61"/>
        <v>0</v>
      </c>
      <c r="P196" s="37">
        <f t="shared" si="61"/>
        <v>0</v>
      </c>
      <c r="Q196" s="37">
        <f t="shared" si="61"/>
        <v>0</v>
      </c>
      <c r="R196" s="37">
        <f t="shared" si="61"/>
        <v>0</v>
      </c>
      <c r="S196" s="37">
        <f t="shared" si="61"/>
        <v>0</v>
      </c>
      <c r="T196" s="37">
        <f t="shared" si="61"/>
        <v>0</v>
      </c>
      <c r="U196" s="285"/>
      <c r="V196" s="285"/>
      <c r="W196" s="285"/>
      <c r="X196" s="285"/>
      <c r="Y196" s="285"/>
      <c r="Z196" s="285"/>
      <c r="AA196" s="285"/>
      <c r="AB196" s="285"/>
      <c r="AC196" s="285"/>
      <c r="AD196" s="285"/>
      <c r="AE196" s="285"/>
      <c r="AF196" s="285"/>
      <c r="AG196" s="285"/>
      <c r="AH196" s="285"/>
      <c r="AI196" s="285"/>
      <c r="AJ196" s="285"/>
      <c r="AK196" s="285"/>
      <c r="AL196" s="285"/>
      <c r="AM196" s="285"/>
      <c r="AN196" s="285"/>
      <c r="AO196" s="285"/>
      <c r="AP196" s="285"/>
      <c r="AQ196" s="285"/>
      <c r="AR196" s="285"/>
      <c r="AS196" s="285"/>
      <c r="AT196" s="285"/>
      <c r="AU196" s="285"/>
      <c r="AV196" s="285"/>
      <c r="AW196" s="285"/>
      <c r="AX196" s="285"/>
      <c r="AY196" s="285"/>
      <c r="AZ196" s="285"/>
      <c r="BA196" s="285"/>
      <c r="BB196" s="285"/>
      <c r="BC196" s="285"/>
      <c r="BD196" s="285"/>
      <c r="BE196" s="285"/>
      <c r="BF196" s="285"/>
      <c r="BG196" s="285"/>
      <c r="BH196" s="285"/>
    </row>
    <row r="197" spans="1:60" s="286" customFormat="1">
      <c r="A197" s="291"/>
      <c r="B197" s="63" t="s">
        <v>258</v>
      </c>
      <c r="C197" s="37">
        <f t="shared" si="61"/>
        <v>0</v>
      </c>
      <c r="D197" s="37">
        <f t="shared" si="61"/>
        <v>0</v>
      </c>
      <c r="E197" s="37">
        <f t="shared" si="61"/>
        <v>0</v>
      </c>
      <c r="F197" s="37">
        <f t="shared" si="61"/>
        <v>0</v>
      </c>
      <c r="G197" s="37">
        <f t="shared" si="61"/>
        <v>0</v>
      </c>
      <c r="H197" s="37">
        <f t="shared" si="61"/>
        <v>0</v>
      </c>
      <c r="I197" s="37">
        <f t="shared" si="61"/>
        <v>0</v>
      </c>
      <c r="J197" s="37">
        <f t="shared" si="61"/>
        <v>0</v>
      </c>
      <c r="K197" s="37">
        <f t="shared" si="61"/>
        <v>0</v>
      </c>
      <c r="L197" s="37">
        <f t="shared" si="61"/>
        <v>0</v>
      </c>
      <c r="M197" s="37">
        <f t="shared" si="61"/>
        <v>0</v>
      </c>
      <c r="N197" s="37">
        <f t="shared" si="61"/>
        <v>0</v>
      </c>
      <c r="O197" s="37">
        <f t="shared" si="61"/>
        <v>0</v>
      </c>
      <c r="P197" s="37">
        <f t="shared" si="61"/>
        <v>0</v>
      </c>
      <c r="Q197" s="37">
        <f t="shared" si="61"/>
        <v>0</v>
      </c>
      <c r="R197" s="37">
        <f t="shared" si="61"/>
        <v>0</v>
      </c>
      <c r="S197" s="37">
        <f t="shared" si="61"/>
        <v>0</v>
      </c>
      <c r="T197" s="37">
        <f t="shared" si="61"/>
        <v>0</v>
      </c>
      <c r="U197" s="285"/>
      <c r="V197" s="285"/>
      <c r="W197" s="285"/>
      <c r="X197" s="285"/>
      <c r="Y197" s="285"/>
      <c r="Z197" s="285"/>
      <c r="AA197" s="285"/>
      <c r="AB197" s="285"/>
      <c r="AC197" s="285"/>
      <c r="AD197" s="285"/>
      <c r="AE197" s="285"/>
      <c r="AF197" s="285"/>
      <c r="AG197" s="285"/>
      <c r="AH197" s="285"/>
      <c r="AI197" s="285"/>
      <c r="AJ197" s="285"/>
      <c r="AK197" s="285"/>
      <c r="AL197" s="285"/>
      <c r="AM197" s="285"/>
      <c r="AN197" s="285"/>
      <c r="AO197" s="285"/>
      <c r="AP197" s="285"/>
      <c r="AQ197" s="285"/>
      <c r="AR197" s="285"/>
      <c r="AS197" s="285"/>
      <c r="AT197" s="285"/>
      <c r="AU197" s="285"/>
      <c r="AV197" s="285"/>
      <c r="AW197" s="285"/>
      <c r="AX197" s="285"/>
      <c r="AY197" s="285"/>
      <c r="AZ197" s="285"/>
      <c r="BA197" s="285"/>
      <c r="BB197" s="285"/>
      <c r="BC197" s="285"/>
      <c r="BD197" s="285"/>
      <c r="BE197" s="285"/>
      <c r="BF197" s="285"/>
      <c r="BG197" s="285"/>
      <c r="BH197" s="285"/>
    </row>
    <row r="198" spans="1:60" s="286" customFormat="1">
      <c r="A198" s="291"/>
      <c r="B198" s="63" t="s">
        <v>259</v>
      </c>
      <c r="C198" s="37">
        <f t="shared" si="61"/>
        <v>0</v>
      </c>
      <c r="D198" s="37">
        <f t="shared" si="61"/>
        <v>0</v>
      </c>
      <c r="E198" s="37">
        <f t="shared" si="61"/>
        <v>0</v>
      </c>
      <c r="F198" s="37">
        <f t="shared" si="61"/>
        <v>0</v>
      </c>
      <c r="G198" s="37">
        <f t="shared" si="61"/>
        <v>0</v>
      </c>
      <c r="H198" s="37">
        <f t="shared" si="61"/>
        <v>0</v>
      </c>
      <c r="I198" s="37">
        <f t="shared" si="61"/>
        <v>0</v>
      </c>
      <c r="J198" s="37">
        <f t="shared" si="61"/>
        <v>0</v>
      </c>
      <c r="K198" s="37">
        <f t="shared" si="61"/>
        <v>0</v>
      </c>
      <c r="L198" s="37">
        <f t="shared" si="61"/>
        <v>0</v>
      </c>
      <c r="M198" s="37">
        <f t="shared" si="61"/>
        <v>0</v>
      </c>
      <c r="N198" s="37">
        <f t="shared" si="61"/>
        <v>0</v>
      </c>
      <c r="O198" s="37">
        <f t="shared" si="61"/>
        <v>0</v>
      </c>
      <c r="P198" s="37">
        <f t="shared" si="61"/>
        <v>0</v>
      </c>
      <c r="Q198" s="37">
        <f t="shared" si="61"/>
        <v>0</v>
      </c>
      <c r="R198" s="37">
        <f t="shared" si="61"/>
        <v>0</v>
      </c>
      <c r="S198" s="37">
        <f t="shared" si="61"/>
        <v>0</v>
      </c>
      <c r="T198" s="37">
        <f t="shared" si="61"/>
        <v>0</v>
      </c>
      <c r="U198" s="285"/>
      <c r="V198" s="285"/>
      <c r="W198" s="285"/>
      <c r="X198" s="285"/>
      <c r="Y198" s="285"/>
      <c r="Z198" s="285"/>
      <c r="AA198" s="285"/>
      <c r="AB198" s="285"/>
      <c r="AC198" s="285"/>
      <c r="AD198" s="285"/>
      <c r="AE198" s="285"/>
      <c r="AF198" s="285"/>
      <c r="AG198" s="285"/>
      <c r="AH198" s="285"/>
      <c r="AI198" s="285"/>
      <c r="AJ198" s="285"/>
      <c r="AK198" s="285"/>
      <c r="AL198" s="285"/>
      <c r="AM198" s="285"/>
      <c r="AN198" s="285"/>
      <c r="AO198" s="285"/>
      <c r="AP198" s="285"/>
      <c r="AQ198" s="285"/>
      <c r="AR198" s="285"/>
      <c r="AS198" s="285"/>
      <c r="AT198" s="285"/>
      <c r="AU198" s="285"/>
      <c r="AV198" s="285"/>
      <c r="AW198" s="285"/>
      <c r="AX198" s="285"/>
      <c r="AY198" s="285"/>
      <c r="AZ198" s="285"/>
      <c r="BA198" s="285"/>
      <c r="BB198" s="285"/>
      <c r="BC198" s="285"/>
      <c r="BD198" s="285"/>
      <c r="BE198" s="285"/>
      <c r="BF198" s="285"/>
      <c r="BG198" s="285"/>
      <c r="BH198" s="285"/>
    </row>
    <row r="199" spans="1:60" s="286" customFormat="1">
      <c r="A199" s="291"/>
      <c r="B199" s="63" t="s">
        <v>260</v>
      </c>
      <c r="C199" s="37">
        <f t="shared" si="61"/>
        <v>0</v>
      </c>
      <c r="D199" s="37">
        <f t="shared" si="61"/>
        <v>0</v>
      </c>
      <c r="E199" s="37">
        <f t="shared" si="61"/>
        <v>0</v>
      </c>
      <c r="F199" s="37">
        <f t="shared" si="61"/>
        <v>0</v>
      </c>
      <c r="G199" s="37">
        <f t="shared" si="61"/>
        <v>0</v>
      </c>
      <c r="H199" s="37">
        <f t="shared" si="61"/>
        <v>0</v>
      </c>
      <c r="I199" s="37">
        <f t="shared" si="61"/>
        <v>0</v>
      </c>
      <c r="J199" s="37">
        <f t="shared" si="61"/>
        <v>0</v>
      </c>
      <c r="K199" s="37">
        <f t="shared" si="61"/>
        <v>0</v>
      </c>
      <c r="L199" s="37">
        <f t="shared" si="61"/>
        <v>0</v>
      </c>
      <c r="M199" s="37">
        <f t="shared" si="61"/>
        <v>0</v>
      </c>
      <c r="N199" s="37">
        <f t="shared" si="61"/>
        <v>0</v>
      </c>
      <c r="O199" s="37">
        <f t="shared" si="61"/>
        <v>0</v>
      </c>
      <c r="P199" s="37">
        <f t="shared" si="61"/>
        <v>0</v>
      </c>
      <c r="Q199" s="37">
        <f t="shared" si="61"/>
        <v>0</v>
      </c>
      <c r="R199" s="37">
        <f t="shared" si="61"/>
        <v>0</v>
      </c>
      <c r="S199" s="37">
        <f t="shared" si="61"/>
        <v>0</v>
      </c>
      <c r="T199" s="37">
        <f t="shared" si="61"/>
        <v>0</v>
      </c>
      <c r="U199" s="285"/>
      <c r="V199" s="285"/>
      <c r="W199" s="285"/>
      <c r="X199" s="285"/>
      <c r="Y199" s="285"/>
      <c r="Z199" s="285"/>
      <c r="AA199" s="285"/>
      <c r="AB199" s="285"/>
      <c r="AC199" s="285"/>
      <c r="AD199" s="285"/>
      <c r="AE199" s="285"/>
      <c r="AF199" s="285"/>
      <c r="AG199" s="285"/>
      <c r="AH199" s="285"/>
      <c r="AI199" s="285"/>
      <c r="AJ199" s="285"/>
      <c r="AK199" s="285"/>
      <c r="AL199" s="285"/>
      <c r="AM199" s="285"/>
      <c r="AN199" s="285"/>
      <c r="AO199" s="285"/>
      <c r="AP199" s="285"/>
      <c r="AQ199" s="285"/>
      <c r="AR199" s="285"/>
      <c r="AS199" s="285"/>
      <c r="AT199" s="285"/>
      <c r="AU199" s="285"/>
      <c r="AV199" s="285"/>
      <c r="AW199" s="285"/>
      <c r="AX199" s="285"/>
      <c r="AY199" s="285"/>
      <c r="AZ199" s="285"/>
      <c r="BA199" s="285"/>
      <c r="BB199" s="285"/>
      <c r="BC199" s="285"/>
      <c r="BD199" s="285"/>
      <c r="BE199" s="285"/>
      <c r="BF199" s="285"/>
      <c r="BG199" s="285"/>
      <c r="BH199" s="285"/>
    </row>
    <row r="200" spans="1:60" s="286" customFormat="1">
      <c r="A200" s="291"/>
      <c r="B200" s="63" t="s">
        <v>261</v>
      </c>
      <c r="C200" s="37">
        <f t="shared" si="61"/>
        <v>0</v>
      </c>
      <c r="D200" s="37">
        <f t="shared" si="61"/>
        <v>0</v>
      </c>
      <c r="E200" s="37">
        <f t="shared" si="61"/>
        <v>0</v>
      </c>
      <c r="F200" s="37">
        <f t="shared" si="61"/>
        <v>0</v>
      </c>
      <c r="G200" s="37">
        <f t="shared" si="61"/>
        <v>0</v>
      </c>
      <c r="H200" s="37">
        <f t="shared" si="61"/>
        <v>0</v>
      </c>
      <c r="I200" s="37">
        <f t="shared" si="61"/>
        <v>0</v>
      </c>
      <c r="J200" s="37">
        <f t="shared" si="61"/>
        <v>0</v>
      </c>
      <c r="K200" s="37">
        <f t="shared" si="61"/>
        <v>0</v>
      </c>
      <c r="L200" s="37">
        <f t="shared" si="61"/>
        <v>0</v>
      </c>
      <c r="M200" s="37">
        <f t="shared" si="61"/>
        <v>0</v>
      </c>
      <c r="N200" s="37">
        <f t="shared" si="61"/>
        <v>0</v>
      </c>
      <c r="O200" s="37">
        <f t="shared" si="61"/>
        <v>0</v>
      </c>
      <c r="P200" s="37">
        <f t="shared" si="61"/>
        <v>0</v>
      </c>
      <c r="Q200" s="37">
        <f t="shared" si="61"/>
        <v>0</v>
      </c>
      <c r="R200" s="37">
        <f t="shared" si="61"/>
        <v>0</v>
      </c>
      <c r="S200" s="37">
        <f t="shared" si="61"/>
        <v>0</v>
      </c>
      <c r="T200" s="37">
        <f t="shared" si="61"/>
        <v>0</v>
      </c>
      <c r="U200" s="285"/>
      <c r="V200" s="285"/>
      <c r="W200" s="285"/>
      <c r="X200" s="285"/>
      <c r="Y200" s="285"/>
      <c r="Z200" s="285"/>
      <c r="AA200" s="285"/>
      <c r="AB200" s="285"/>
      <c r="AC200" s="285"/>
      <c r="AD200" s="285"/>
      <c r="AE200" s="285"/>
      <c r="AF200" s="285"/>
      <c r="AG200" s="285"/>
      <c r="AH200" s="285"/>
      <c r="AI200" s="285"/>
      <c r="AJ200" s="285"/>
      <c r="AK200" s="285"/>
      <c r="AL200" s="285"/>
      <c r="AM200" s="285"/>
      <c r="AN200" s="285"/>
      <c r="AO200" s="285"/>
      <c r="AP200" s="285"/>
      <c r="AQ200" s="285"/>
      <c r="AR200" s="285"/>
      <c r="AS200" s="285"/>
      <c r="AT200" s="285"/>
      <c r="AU200" s="285"/>
      <c r="AV200" s="285"/>
      <c r="AW200" s="285"/>
      <c r="AX200" s="285"/>
      <c r="AY200" s="285"/>
      <c r="AZ200" s="285"/>
      <c r="BA200" s="285"/>
      <c r="BB200" s="285"/>
      <c r="BC200" s="285"/>
      <c r="BD200" s="285"/>
      <c r="BE200" s="285"/>
      <c r="BF200" s="285"/>
      <c r="BG200" s="285"/>
      <c r="BH200" s="285"/>
    </row>
    <row r="201" spans="1:60" s="286" customFormat="1">
      <c r="A201" s="294"/>
      <c r="B201" s="295" t="s">
        <v>254</v>
      </c>
      <c r="C201" s="37">
        <f>SUM(C202:C205)</f>
        <v>0</v>
      </c>
      <c r="D201" s="37">
        <f t="shared" ref="D201:T201" si="62">SUM(D202:D205)</f>
        <v>0</v>
      </c>
      <c r="E201" s="37">
        <f t="shared" si="62"/>
        <v>0</v>
      </c>
      <c r="F201" s="37">
        <f t="shared" si="62"/>
        <v>0</v>
      </c>
      <c r="G201" s="37">
        <f t="shared" si="62"/>
        <v>0</v>
      </c>
      <c r="H201" s="37">
        <f t="shared" si="62"/>
        <v>0</v>
      </c>
      <c r="I201" s="37">
        <f t="shared" si="62"/>
        <v>0</v>
      </c>
      <c r="J201" s="37">
        <f t="shared" si="62"/>
        <v>0</v>
      </c>
      <c r="K201" s="37">
        <f t="shared" si="62"/>
        <v>0</v>
      </c>
      <c r="L201" s="37">
        <f t="shared" si="62"/>
        <v>0</v>
      </c>
      <c r="M201" s="37">
        <f t="shared" si="62"/>
        <v>0</v>
      </c>
      <c r="N201" s="37">
        <f t="shared" si="62"/>
        <v>0</v>
      </c>
      <c r="O201" s="37">
        <f t="shared" si="62"/>
        <v>0</v>
      </c>
      <c r="P201" s="37">
        <f t="shared" si="62"/>
        <v>0</v>
      </c>
      <c r="Q201" s="37">
        <f t="shared" si="62"/>
        <v>0</v>
      </c>
      <c r="R201" s="37">
        <f t="shared" si="62"/>
        <v>0</v>
      </c>
      <c r="S201" s="37">
        <f t="shared" si="62"/>
        <v>0</v>
      </c>
      <c r="T201" s="37">
        <f t="shared" si="62"/>
        <v>0</v>
      </c>
      <c r="U201" s="285"/>
      <c r="V201" s="285"/>
      <c r="W201" s="285"/>
      <c r="X201" s="285"/>
      <c r="Y201" s="285"/>
      <c r="Z201" s="285"/>
      <c r="AA201" s="285"/>
      <c r="AB201" s="285"/>
      <c r="AC201" s="285"/>
      <c r="AD201" s="285"/>
      <c r="AE201" s="285"/>
      <c r="AF201" s="285"/>
      <c r="AG201" s="285"/>
      <c r="AH201" s="285"/>
      <c r="AI201" s="285"/>
      <c r="AJ201" s="285"/>
      <c r="AK201" s="285"/>
      <c r="AL201" s="285"/>
      <c r="AM201" s="285"/>
      <c r="AN201" s="285"/>
      <c r="AO201" s="285"/>
      <c r="AP201" s="285"/>
      <c r="AQ201" s="285"/>
      <c r="AR201" s="285"/>
      <c r="AS201" s="285"/>
      <c r="AT201" s="285"/>
      <c r="AU201" s="285"/>
      <c r="AV201" s="285"/>
      <c r="AW201" s="285"/>
      <c r="AX201" s="285"/>
      <c r="AY201" s="285"/>
      <c r="AZ201" s="285"/>
      <c r="BA201" s="285"/>
      <c r="BB201" s="285"/>
      <c r="BC201" s="285"/>
      <c r="BD201" s="285"/>
      <c r="BE201" s="285"/>
      <c r="BF201" s="285"/>
      <c r="BG201" s="285"/>
      <c r="BH201" s="285"/>
    </row>
    <row r="202" spans="1:60" s="286" customFormat="1">
      <c r="A202" s="291"/>
      <c r="B202" s="63" t="s">
        <v>262</v>
      </c>
      <c r="C202" s="37">
        <f>C165+C128</f>
        <v>0</v>
      </c>
      <c r="D202" s="37">
        <f t="shared" ref="D202:T202" si="63">D165+D128</f>
        <v>0</v>
      </c>
      <c r="E202" s="37">
        <f t="shared" si="63"/>
        <v>0</v>
      </c>
      <c r="F202" s="37">
        <f t="shared" si="63"/>
        <v>0</v>
      </c>
      <c r="G202" s="37">
        <f t="shared" si="63"/>
        <v>0</v>
      </c>
      <c r="H202" s="37">
        <f t="shared" si="63"/>
        <v>0</v>
      </c>
      <c r="I202" s="37">
        <f t="shared" si="63"/>
        <v>0</v>
      </c>
      <c r="J202" s="37">
        <f t="shared" si="63"/>
        <v>0</v>
      </c>
      <c r="K202" s="37">
        <f t="shared" si="63"/>
        <v>0</v>
      </c>
      <c r="L202" s="37">
        <f t="shared" si="63"/>
        <v>0</v>
      </c>
      <c r="M202" s="37">
        <f t="shared" si="63"/>
        <v>0</v>
      </c>
      <c r="N202" s="37">
        <f t="shared" si="63"/>
        <v>0</v>
      </c>
      <c r="O202" s="37">
        <f t="shared" si="63"/>
        <v>0</v>
      </c>
      <c r="P202" s="37">
        <f t="shared" si="63"/>
        <v>0</v>
      </c>
      <c r="Q202" s="37">
        <f t="shared" si="63"/>
        <v>0</v>
      </c>
      <c r="R202" s="37">
        <f t="shared" si="63"/>
        <v>0</v>
      </c>
      <c r="S202" s="37">
        <f t="shared" si="63"/>
        <v>0</v>
      </c>
      <c r="T202" s="37">
        <f t="shared" si="63"/>
        <v>0</v>
      </c>
      <c r="U202" s="285"/>
      <c r="V202" s="285"/>
      <c r="W202" s="285"/>
      <c r="X202" s="285"/>
      <c r="Y202" s="285"/>
      <c r="Z202" s="285"/>
      <c r="AA202" s="285"/>
      <c r="AB202" s="285"/>
      <c r="AC202" s="285"/>
      <c r="AD202" s="285"/>
      <c r="AE202" s="285"/>
      <c r="AF202" s="285"/>
      <c r="AG202" s="285"/>
      <c r="AH202" s="285"/>
      <c r="AI202" s="285"/>
      <c r="AJ202" s="285"/>
      <c r="AK202" s="285"/>
      <c r="AL202" s="285"/>
      <c r="AM202" s="285"/>
      <c r="AN202" s="285"/>
      <c r="AO202" s="285"/>
      <c r="AP202" s="285"/>
      <c r="AQ202" s="285"/>
      <c r="AR202" s="285"/>
      <c r="AS202" s="285"/>
      <c r="AT202" s="285"/>
      <c r="AU202" s="285"/>
      <c r="AV202" s="285"/>
      <c r="AW202" s="285"/>
      <c r="AX202" s="285"/>
      <c r="AY202" s="285"/>
      <c r="AZ202" s="285"/>
      <c r="BA202" s="285"/>
      <c r="BB202" s="285"/>
      <c r="BC202" s="285"/>
      <c r="BD202" s="285"/>
      <c r="BE202" s="285"/>
      <c r="BF202" s="285"/>
      <c r="BG202" s="285"/>
      <c r="BH202" s="285"/>
    </row>
    <row r="203" spans="1:60" s="286" customFormat="1">
      <c r="A203" s="291"/>
      <c r="B203" s="63" t="s">
        <v>263</v>
      </c>
      <c r="C203" s="37">
        <f t="shared" ref="C203:T205" si="64">C166+C129</f>
        <v>0</v>
      </c>
      <c r="D203" s="37">
        <f t="shared" si="64"/>
        <v>0</v>
      </c>
      <c r="E203" s="37">
        <f t="shared" si="64"/>
        <v>0</v>
      </c>
      <c r="F203" s="37">
        <f t="shared" si="64"/>
        <v>0</v>
      </c>
      <c r="G203" s="37">
        <f t="shared" si="64"/>
        <v>0</v>
      </c>
      <c r="H203" s="37">
        <f t="shared" si="64"/>
        <v>0</v>
      </c>
      <c r="I203" s="37">
        <f t="shared" si="64"/>
        <v>0</v>
      </c>
      <c r="J203" s="37">
        <f t="shared" si="64"/>
        <v>0</v>
      </c>
      <c r="K203" s="37">
        <f t="shared" si="64"/>
        <v>0</v>
      </c>
      <c r="L203" s="37">
        <f t="shared" si="64"/>
        <v>0</v>
      </c>
      <c r="M203" s="37">
        <f t="shared" si="64"/>
        <v>0</v>
      </c>
      <c r="N203" s="37">
        <f t="shared" si="64"/>
        <v>0</v>
      </c>
      <c r="O203" s="37">
        <f t="shared" si="64"/>
        <v>0</v>
      </c>
      <c r="P203" s="37">
        <f t="shared" si="64"/>
        <v>0</v>
      </c>
      <c r="Q203" s="37">
        <f t="shared" si="64"/>
        <v>0</v>
      </c>
      <c r="R203" s="37">
        <f t="shared" si="64"/>
        <v>0</v>
      </c>
      <c r="S203" s="37">
        <f t="shared" si="64"/>
        <v>0</v>
      </c>
      <c r="T203" s="37">
        <f t="shared" si="64"/>
        <v>0</v>
      </c>
      <c r="U203" s="285"/>
      <c r="V203" s="285"/>
      <c r="W203" s="285"/>
      <c r="X203" s="285"/>
      <c r="Y203" s="285"/>
      <c r="Z203" s="285"/>
      <c r="AA203" s="285"/>
      <c r="AB203" s="285"/>
      <c r="AC203" s="285"/>
      <c r="AD203" s="285"/>
      <c r="AE203" s="285"/>
      <c r="AF203" s="285"/>
      <c r="AG203" s="285"/>
      <c r="AH203" s="285"/>
      <c r="AI203" s="285"/>
      <c r="AJ203" s="285"/>
      <c r="AK203" s="285"/>
      <c r="AL203" s="285"/>
      <c r="AM203" s="285"/>
      <c r="AN203" s="285"/>
      <c r="AO203" s="285"/>
      <c r="AP203" s="285"/>
      <c r="AQ203" s="285"/>
      <c r="AR203" s="285"/>
      <c r="AS203" s="285"/>
      <c r="AT203" s="285"/>
      <c r="AU203" s="285"/>
      <c r="AV203" s="285"/>
      <c r="AW203" s="285"/>
      <c r="AX203" s="285"/>
      <c r="AY203" s="285"/>
      <c r="AZ203" s="285"/>
      <c r="BA203" s="285"/>
      <c r="BB203" s="285"/>
      <c r="BC203" s="285"/>
      <c r="BD203" s="285"/>
      <c r="BE203" s="285"/>
      <c r="BF203" s="285"/>
      <c r="BG203" s="285"/>
      <c r="BH203" s="285"/>
    </row>
    <row r="204" spans="1:60" s="286" customFormat="1">
      <c r="A204" s="291"/>
      <c r="B204" s="63" t="s">
        <v>264</v>
      </c>
      <c r="C204" s="37">
        <f t="shared" si="64"/>
        <v>0</v>
      </c>
      <c r="D204" s="37">
        <f t="shared" si="64"/>
        <v>0</v>
      </c>
      <c r="E204" s="37">
        <f t="shared" si="64"/>
        <v>0</v>
      </c>
      <c r="F204" s="37">
        <f t="shared" si="64"/>
        <v>0</v>
      </c>
      <c r="G204" s="37">
        <f t="shared" si="64"/>
        <v>0</v>
      </c>
      <c r="H204" s="37">
        <f t="shared" si="64"/>
        <v>0</v>
      </c>
      <c r="I204" s="37">
        <f t="shared" si="64"/>
        <v>0</v>
      </c>
      <c r="J204" s="37">
        <f t="shared" si="64"/>
        <v>0</v>
      </c>
      <c r="K204" s="37">
        <f t="shared" si="64"/>
        <v>0</v>
      </c>
      <c r="L204" s="37">
        <f t="shared" si="64"/>
        <v>0</v>
      </c>
      <c r="M204" s="37">
        <f t="shared" si="64"/>
        <v>0</v>
      </c>
      <c r="N204" s="37">
        <f t="shared" si="64"/>
        <v>0</v>
      </c>
      <c r="O204" s="37">
        <f t="shared" si="64"/>
        <v>0</v>
      </c>
      <c r="P204" s="37">
        <f t="shared" si="64"/>
        <v>0</v>
      </c>
      <c r="Q204" s="37">
        <f t="shared" si="64"/>
        <v>0</v>
      </c>
      <c r="R204" s="37">
        <f t="shared" si="64"/>
        <v>0</v>
      </c>
      <c r="S204" s="37">
        <f t="shared" si="64"/>
        <v>0</v>
      </c>
      <c r="T204" s="37">
        <f t="shared" si="64"/>
        <v>0</v>
      </c>
      <c r="U204" s="285"/>
      <c r="V204" s="285"/>
      <c r="W204" s="285"/>
      <c r="X204" s="285"/>
      <c r="Y204" s="285"/>
      <c r="Z204" s="285"/>
      <c r="AA204" s="285"/>
      <c r="AB204" s="285"/>
      <c r="AC204" s="285"/>
      <c r="AD204" s="285"/>
      <c r="AE204" s="285"/>
      <c r="AF204" s="285"/>
      <c r="AG204" s="285"/>
      <c r="AH204" s="285"/>
      <c r="AI204" s="285"/>
      <c r="AJ204" s="285"/>
      <c r="AK204" s="285"/>
      <c r="AL204" s="285"/>
      <c r="AM204" s="285"/>
      <c r="AN204" s="285"/>
      <c r="AO204" s="285"/>
      <c r="AP204" s="285"/>
      <c r="AQ204" s="285"/>
      <c r="AR204" s="285"/>
      <c r="AS204" s="285"/>
      <c r="AT204" s="285"/>
      <c r="AU204" s="285"/>
      <c r="AV204" s="285"/>
      <c r="AW204" s="285"/>
      <c r="AX204" s="285"/>
      <c r="AY204" s="285"/>
      <c r="AZ204" s="285"/>
      <c r="BA204" s="285"/>
      <c r="BB204" s="285"/>
      <c r="BC204" s="285"/>
      <c r="BD204" s="285"/>
      <c r="BE204" s="285"/>
      <c r="BF204" s="285"/>
      <c r="BG204" s="285"/>
      <c r="BH204" s="285"/>
    </row>
    <row r="205" spans="1:60" s="286" customFormat="1">
      <c r="A205" s="291"/>
      <c r="B205" s="63" t="s">
        <v>265</v>
      </c>
      <c r="C205" s="37">
        <f t="shared" si="64"/>
        <v>0</v>
      </c>
      <c r="D205" s="37">
        <f t="shared" si="64"/>
        <v>0</v>
      </c>
      <c r="E205" s="37">
        <f t="shared" si="64"/>
        <v>0</v>
      </c>
      <c r="F205" s="37">
        <f t="shared" si="64"/>
        <v>0</v>
      </c>
      <c r="G205" s="37">
        <f t="shared" si="64"/>
        <v>0</v>
      </c>
      <c r="H205" s="37">
        <f t="shared" si="64"/>
        <v>0</v>
      </c>
      <c r="I205" s="37">
        <f t="shared" si="64"/>
        <v>0</v>
      </c>
      <c r="J205" s="37">
        <f t="shared" si="64"/>
        <v>0</v>
      </c>
      <c r="K205" s="37">
        <f t="shared" si="64"/>
        <v>0</v>
      </c>
      <c r="L205" s="37">
        <f t="shared" si="64"/>
        <v>0</v>
      </c>
      <c r="M205" s="37">
        <f t="shared" si="64"/>
        <v>0</v>
      </c>
      <c r="N205" s="37">
        <f t="shared" si="64"/>
        <v>0</v>
      </c>
      <c r="O205" s="37">
        <f t="shared" si="64"/>
        <v>0</v>
      </c>
      <c r="P205" s="37">
        <f t="shared" si="64"/>
        <v>0</v>
      </c>
      <c r="Q205" s="37">
        <f t="shared" si="64"/>
        <v>0</v>
      </c>
      <c r="R205" s="37">
        <f t="shared" si="64"/>
        <v>0</v>
      </c>
      <c r="S205" s="37">
        <f t="shared" si="64"/>
        <v>0</v>
      </c>
      <c r="T205" s="37">
        <f t="shared" si="64"/>
        <v>0</v>
      </c>
      <c r="U205" s="285"/>
      <c r="V205" s="285"/>
      <c r="W205" s="285"/>
      <c r="X205" s="285"/>
      <c r="Y205" s="285"/>
      <c r="Z205" s="285"/>
      <c r="AA205" s="285"/>
      <c r="AB205" s="285"/>
      <c r="AC205" s="285"/>
      <c r="AD205" s="285"/>
      <c r="AE205" s="285"/>
      <c r="AF205" s="285"/>
      <c r="AG205" s="285"/>
      <c r="AH205" s="285"/>
      <c r="AI205" s="285"/>
      <c r="AJ205" s="285"/>
      <c r="AK205" s="285"/>
      <c r="AL205" s="285"/>
      <c r="AM205" s="285"/>
      <c r="AN205" s="285"/>
      <c r="AO205" s="285"/>
      <c r="AP205" s="285"/>
      <c r="AQ205" s="285"/>
      <c r="AR205" s="285"/>
      <c r="AS205" s="285"/>
      <c r="AT205" s="285"/>
      <c r="AU205" s="285"/>
      <c r="AV205" s="285"/>
      <c r="AW205" s="285"/>
      <c r="AX205" s="285"/>
      <c r="AY205" s="285"/>
      <c r="AZ205" s="285"/>
      <c r="BA205" s="285"/>
      <c r="BB205" s="285"/>
      <c r="BC205" s="285"/>
      <c r="BD205" s="285"/>
      <c r="BE205" s="285"/>
      <c r="BF205" s="285"/>
      <c r="BG205" s="285"/>
      <c r="BH205" s="285"/>
    </row>
    <row r="206" spans="1:60" s="286" customFormat="1" ht="25.5">
      <c r="A206" s="292" t="s">
        <v>142</v>
      </c>
      <c r="B206" s="275" t="s">
        <v>266</v>
      </c>
      <c r="C206" s="34">
        <f>C194-C201</f>
        <v>0</v>
      </c>
      <c r="D206" s="34">
        <f>D194-D201</f>
        <v>0</v>
      </c>
      <c r="E206" s="34">
        <f t="shared" ref="E206:T206" si="65">E194-E201</f>
        <v>0</v>
      </c>
      <c r="F206" s="34">
        <f t="shared" si="65"/>
        <v>0</v>
      </c>
      <c r="G206" s="34">
        <f t="shared" si="65"/>
        <v>0</v>
      </c>
      <c r="H206" s="34">
        <f t="shared" si="65"/>
        <v>0</v>
      </c>
      <c r="I206" s="34">
        <f t="shared" si="65"/>
        <v>0</v>
      </c>
      <c r="J206" s="34">
        <f t="shared" si="65"/>
        <v>0</v>
      </c>
      <c r="K206" s="34">
        <f t="shared" si="65"/>
        <v>0</v>
      </c>
      <c r="L206" s="34">
        <f t="shared" si="65"/>
        <v>0</v>
      </c>
      <c r="M206" s="34">
        <f t="shared" si="65"/>
        <v>0</v>
      </c>
      <c r="N206" s="34">
        <f t="shared" si="65"/>
        <v>0</v>
      </c>
      <c r="O206" s="34">
        <f t="shared" si="65"/>
        <v>0</v>
      </c>
      <c r="P206" s="34">
        <f t="shared" si="65"/>
        <v>0</v>
      </c>
      <c r="Q206" s="34">
        <f t="shared" si="65"/>
        <v>0</v>
      </c>
      <c r="R206" s="34">
        <f t="shared" si="65"/>
        <v>0</v>
      </c>
      <c r="S206" s="34">
        <f t="shared" si="65"/>
        <v>0</v>
      </c>
      <c r="T206" s="34">
        <f t="shared" si="65"/>
        <v>0</v>
      </c>
      <c r="U206" s="285"/>
      <c r="V206" s="285"/>
      <c r="W206" s="285"/>
      <c r="X206" s="285"/>
      <c r="Y206" s="285"/>
      <c r="Z206" s="285"/>
      <c r="AA206" s="285"/>
      <c r="AB206" s="285"/>
      <c r="AC206" s="285"/>
      <c r="AD206" s="285"/>
      <c r="AE206" s="285"/>
      <c r="AF206" s="285"/>
      <c r="AG206" s="285"/>
      <c r="AH206" s="285"/>
      <c r="AI206" s="285"/>
      <c r="AJ206" s="285"/>
      <c r="AK206" s="285"/>
      <c r="AL206" s="285"/>
      <c r="AM206" s="285"/>
      <c r="AN206" s="285"/>
      <c r="AO206" s="285"/>
      <c r="AP206" s="285"/>
      <c r="AQ206" s="285"/>
      <c r="AR206" s="285"/>
      <c r="AS206" s="285"/>
      <c r="AT206" s="285"/>
      <c r="AU206" s="285"/>
      <c r="AV206" s="285"/>
      <c r="AW206" s="285"/>
      <c r="AX206" s="285"/>
      <c r="AY206" s="285"/>
      <c r="AZ206" s="285"/>
      <c r="BA206" s="285"/>
      <c r="BB206" s="285"/>
      <c r="BC206" s="285"/>
      <c r="BD206" s="285"/>
      <c r="BE206" s="285"/>
      <c r="BF206" s="285"/>
      <c r="BG206" s="285"/>
      <c r="BH206" s="285"/>
    </row>
    <row r="207" spans="1:60" s="286" customFormat="1">
      <c r="A207" s="294" t="s">
        <v>58</v>
      </c>
      <c r="B207" s="10" t="s">
        <v>69</v>
      </c>
      <c r="C207" s="37">
        <f>C188+C192+C206</f>
        <v>0</v>
      </c>
      <c r="D207" s="37">
        <f t="shared" ref="D207:T207" si="66">D188+D192+D206</f>
        <v>0</v>
      </c>
      <c r="E207" s="37">
        <f t="shared" si="66"/>
        <v>0</v>
      </c>
      <c r="F207" s="37">
        <f t="shared" si="66"/>
        <v>0</v>
      </c>
      <c r="G207" s="37">
        <f t="shared" si="66"/>
        <v>0</v>
      </c>
      <c r="H207" s="37">
        <f t="shared" si="66"/>
        <v>0</v>
      </c>
      <c r="I207" s="37">
        <f t="shared" si="66"/>
        <v>0</v>
      </c>
      <c r="J207" s="37">
        <f t="shared" si="66"/>
        <v>0</v>
      </c>
      <c r="K207" s="37">
        <f t="shared" si="66"/>
        <v>0</v>
      </c>
      <c r="L207" s="37">
        <f t="shared" si="66"/>
        <v>0</v>
      </c>
      <c r="M207" s="37">
        <f t="shared" si="66"/>
        <v>0</v>
      </c>
      <c r="N207" s="37">
        <f t="shared" si="66"/>
        <v>0</v>
      </c>
      <c r="O207" s="37">
        <f t="shared" si="66"/>
        <v>0</v>
      </c>
      <c r="P207" s="37">
        <f t="shared" si="66"/>
        <v>0</v>
      </c>
      <c r="Q207" s="37">
        <f t="shared" si="66"/>
        <v>0</v>
      </c>
      <c r="R207" s="37">
        <f t="shared" si="66"/>
        <v>0</v>
      </c>
      <c r="S207" s="37">
        <f t="shared" si="66"/>
        <v>0</v>
      </c>
      <c r="T207" s="37">
        <f t="shared" si="66"/>
        <v>0</v>
      </c>
      <c r="U207" s="285"/>
      <c r="V207" s="285"/>
      <c r="W207" s="285"/>
      <c r="X207" s="285"/>
      <c r="Y207" s="285"/>
      <c r="Z207" s="285"/>
      <c r="AA207" s="285"/>
      <c r="AB207" s="285"/>
      <c r="AC207" s="285"/>
      <c r="AD207" s="285"/>
      <c r="AE207" s="285"/>
      <c r="AF207" s="285"/>
      <c r="AG207" s="285"/>
      <c r="AH207" s="285"/>
      <c r="AI207" s="285"/>
      <c r="AJ207" s="285"/>
      <c r="AK207" s="285"/>
      <c r="AL207" s="285"/>
      <c r="AM207" s="285"/>
      <c r="AN207" s="285"/>
      <c r="AO207" s="285"/>
      <c r="AP207" s="285"/>
      <c r="AQ207" s="285"/>
      <c r="AR207" s="285"/>
      <c r="AS207" s="285"/>
      <c r="AT207" s="285"/>
      <c r="AU207" s="285"/>
      <c r="AV207" s="285"/>
      <c r="AW207" s="285"/>
      <c r="AX207" s="285"/>
      <c r="AY207" s="285"/>
      <c r="AZ207" s="285"/>
      <c r="BA207" s="285"/>
      <c r="BB207" s="285"/>
      <c r="BC207" s="285"/>
      <c r="BD207" s="285"/>
      <c r="BE207" s="285"/>
      <c r="BF207" s="285"/>
      <c r="BG207" s="285"/>
      <c r="BH207" s="285"/>
    </row>
    <row r="208" spans="1:60" s="286" customFormat="1">
      <c r="A208" s="294" t="s">
        <v>59</v>
      </c>
      <c r="B208" s="10" t="s">
        <v>70</v>
      </c>
      <c r="C208" s="37">
        <f>C171+C134</f>
        <v>0</v>
      </c>
      <c r="D208" s="37">
        <f>C209</f>
        <v>0</v>
      </c>
      <c r="E208" s="37">
        <f t="shared" ref="E208:T208" si="67">D209</f>
        <v>0</v>
      </c>
      <c r="F208" s="37">
        <f t="shared" si="67"/>
        <v>0</v>
      </c>
      <c r="G208" s="37">
        <f t="shared" si="67"/>
        <v>0</v>
      </c>
      <c r="H208" s="37">
        <f t="shared" si="67"/>
        <v>0</v>
      </c>
      <c r="I208" s="37">
        <f t="shared" si="67"/>
        <v>0</v>
      </c>
      <c r="J208" s="37">
        <f t="shared" si="67"/>
        <v>0</v>
      </c>
      <c r="K208" s="37">
        <f t="shared" si="67"/>
        <v>0</v>
      </c>
      <c r="L208" s="37">
        <f t="shared" si="67"/>
        <v>0</v>
      </c>
      <c r="M208" s="37">
        <f t="shared" si="67"/>
        <v>0</v>
      </c>
      <c r="N208" s="37">
        <f t="shared" si="67"/>
        <v>0</v>
      </c>
      <c r="O208" s="37">
        <f t="shared" si="67"/>
        <v>0</v>
      </c>
      <c r="P208" s="37">
        <f t="shared" si="67"/>
        <v>0</v>
      </c>
      <c r="Q208" s="37">
        <f t="shared" si="67"/>
        <v>0</v>
      </c>
      <c r="R208" s="37">
        <f t="shared" si="67"/>
        <v>0</v>
      </c>
      <c r="S208" s="37">
        <f t="shared" si="67"/>
        <v>0</v>
      </c>
      <c r="T208" s="37">
        <f t="shared" si="67"/>
        <v>0</v>
      </c>
      <c r="U208" s="285"/>
      <c r="V208" s="285"/>
      <c r="W208" s="285"/>
      <c r="X208" s="285"/>
      <c r="Y208" s="285"/>
      <c r="Z208" s="285"/>
      <c r="AA208" s="285"/>
      <c r="AB208" s="285"/>
      <c r="AC208" s="285"/>
      <c r="AD208" s="285"/>
      <c r="AE208" s="285"/>
      <c r="AF208" s="285"/>
      <c r="AG208" s="285"/>
      <c r="AH208" s="285"/>
      <c r="AI208" s="285"/>
      <c r="AJ208" s="285"/>
      <c r="AK208" s="285"/>
      <c r="AL208" s="285"/>
      <c r="AM208" s="285"/>
      <c r="AN208" s="285"/>
      <c r="AO208" s="285"/>
      <c r="AP208" s="285"/>
      <c r="AQ208" s="285"/>
      <c r="AR208" s="285"/>
      <c r="AS208" s="285"/>
      <c r="AT208" s="285"/>
      <c r="AU208" s="285"/>
      <c r="AV208" s="285"/>
      <c r="AW208" s="285"/>
      <c r="AX208" s="285"/>
      <c r="AY208" s="285"/>
      <c r="AZ208" s="285"/>
      <c r="BA208" s="285"/>
      <c r="BB208" s="285"/>
      <c r="BC208" s="285"/>
      <c r="BD208" s="285"/>
      <c r="BE208" s="285"/>
      <c r="BF208" s="285"/>
      <c r="BG208" s="285"/>
      <c r="BH208" s="285"/>
    </row>
    <row r="209" spans="1:60" s="286" customFormat="1">
      <c r="A209" s="296" t="s">
        <v>60</v>
      </c>
      <c r="B209" s="297" t="s">
        <v>71</v>
      </c>
      <c r="C209" s="298">
        <f>C207+C208</f>
        <v>0</v>
      </c>
      <c r="D209" s="298">
        <f t="shared" ref="D209:T209" si="68">D207+D208</f>
        <v>0</v>
      </c>
      <c r="E209" s="298">
        <f t="shared" si="68"/>
        <v>0</v>
      </c>
      <c r="F209" s="298">
        <f t="shared" si="68"/>
        <v>0</v>
      </c>
      <c r="G209" s="298">
        <f t="shared" si="68"/>
        <v>0</v>
      </c>
      <c r="H209" s="298">
        <f t="shared" si="68"/>
        <v>0</v>
      </c>
      <c r="I209" s="298">
        <f t="shared" si="68"/>
        <v>0</v>
      </c>
      <c r="J209" s="298">
        <f t="shared" si="68"/>
        <v>0</v>
      </c>
      <c r="K209" s="298">
        <f t="shared" si="68"/>
        <v>0</v>
      </c>
      <c r="L209" s="298">
        <f t="shared" si="68"/>
        <v>0</v>
      </c>
      <c r="M209" s="298">
        <f t="shared" si="68"/>
        <v>0</v>
      </c>
      <c r="N209" s="298">
        <f t="shared" si="68"/>
        <v>0</v>
      </c>
      <c r="O209" s="298">
        <f t="shared" si="68"/>
        <v>0</v>
      </c>
      <c r="P209" s="298">
        <f t="shared" si="68"/>
        <v>0</v>
      </c>
      <c r="Q209" s="298">
        <f t="shared" si="68"/>
        <v>0</v>
      </c>
      <c r="R209" s="298">
        <f t="shared" si="68"/>
        <v>0</v>
      </c>
      <c r="S209" s="298">
        <f t="shared" si="68"/>
        <v>0</v>
      </c>
      <c r="T209" s="298">
        <f t="shared" si="68"/>
        <v>0</v>
      </c>
      <c r="U209" s="285"/>
      <c r="V209" s="285"/>
      <c r="W209" s="285"/>
      <c r="X209" s="285"/>
      <c r="Y209" s="285"/>
      <c r="Z209" s="285"/>
      <c r="AA209" s="285"/>
      <c r="AB209" s="285"/>
      <c r="AC209" s="285"/>
      <c r="AD209" s="285"/>
      <c r="AE209" s="285"/>
      <c r="AF209" s="285"/>
      <c r="AG209" s="285"/>
      <c r="AH209" s="285"/>
      <c r="AI209" s="285"/>
      <c r="AJ209" s="285"/>
      <c r="AK209" s="285"/>
      <c r="AL209" s="285"/>
      <c r="AM209" s="285"/>
      <c r="AN209" s="285"/>
      <c r="AO209" s="285"/>
      <c r="AP209" s="285"/>
      <c r="AQ209" s="285"/>
      <c r="AR209" s="285"/>
      <c r="AS209" s="285"/>
      <c r="AT209" s="285"/>
      <c r="AU209" s="285"/>
      <c r="AV209" s="285"/>
      <c r="AW209" s="285"/>
      <c r="AX209" s="285"/>
      <c r="AY209" s="285"/>
      <c r="AZ209" s="285"/>
      <c r="BA209" s="285"/>
      <c r="BB209" s="285"/>
      <c r="BC209" s="285"/>
      <c r="BD209" s="285"/>
      <c r="BE209" s="285"/>
      <c r="BF209" s="285"/>
      <c r="BG209" s="285"/>
      <c r="BH209" s="285"/>
    </row>
    <row r="210" spans="1:60">
      <c r="A210" s="304"/>
      <c r="B210" s="42"/>
      <c r="C210" s="301"/>
      <c r="D210" s="301"/>
      <c r="E210" s="301"/>
      <c r="F210" s="301"/>
      <c r="G210" s="301"/>
      <c r="H210" s="301"/>
      <c r="I210" s="301"/>
      <c r="J210" s="301"/>
      <c r="K210" s="301"/>
      <c r="L210" s="301"/>
      <c r="M210" s="301"/>
      <c r="N210" s="301"/>
      <c r="O210" s="301"/>
    </row>
    <row r="211" spans="1:60" s="307" customFormat="1">
      <c r="A211" s="305" t="s">
        <v>373</v>
      </c>
      <c r="B211" s="24"/>
      <c r="C211" s="27"/>
      <c r="D211" s="27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306"/>
      <c r="V211" s="306"/>
      <c r="W211" s="306"/>
      <c r="X211" s="306"/>
      <c r="Y211" s="306"/>
      <c r="Z211" s="306"/>
      <c r="AA211" s="306"/>
      <c r="AB211" s="306"/>
      <c r="AC211" s="306"/>
      <c r="AD211" s="306"/>
      <c r="AE211" s="306"/>
      <c r="AF211" s="306"/>
      <c r="AG211" s="306"/>
      <c r="AH211" s="306"/>
      <c r="AI211" s="306"/>
      <c r="AJ211" s="306"/>
      <c r="AK211" s="306"/>
      <c r="AL211" s="306"/>
      <c r="AM211" s="306"/>
      <c r="AN211" s="306"/>
      <c r="AO211" s="306"/>
      <c r="AP211" s="306"/>
      <c r="AQ211" s="306"/>
      <c r="AR211" s="306"/>
      <c r="AS211" s="306"/>
      <c r="AT211" s="306"/>
      <c r="AU211" s="306"/>
      <c r="AV211" s="306"/>
      <c r="AW211" s="306"/>
      <c r="AX211" s="306"/>
      <c r="AY211" s="306"/>
      <c r="AZ211" s="306"/>
      <c r="BA211" s="306"/>
      <c r="BB211" s="306"/>
      <c r="BC211" s="306"/>
      <c r="BD211" s="306"/>
      <c r="BE211" s="306"/>
      <c r="BF211" s="306"/>
      <c r="BG211" s="306"/>
      <c r="BH211" s="306"/>
    </row>
    <row r="212" spans="1:60">
      <c r="A212" s="75"/>
    </row>
    <row r="213" spans="1:60" s="268" customFormat="1">
      <c r="A213" s="26" t="s">
        <v>27</v>
      </c>
      <c r="B213" s="49" t="s">
        <v>28</v>
      </c>
      <c r="C213" s="30" t="s">
        <v>29</v>
      </c>
      <c r="D213" s="30" t="s">
        <v>29</v>
      </c>
      <c r="E213" s="30" t="s">
        <v>29</v>
      </c>
      <c r="F213" s="30" t="s">
        <v>29</v>
      </c>
      <c r="G213" s="30" t="s">
        <v>29</v>
      </c>
      <c r="H213" s="30" t="s">
        <v>29</v>
      </c>
      <c r="I213" s="30" t="s">
        <v>29</v>
      </c>
      <c r="J213" s="30" t="s">
        <v>29</v>
      </c>
      <c r="K213" s="30" t="s">
        <v>29</v>
      </c>
      <c r="L213" s="30" t="s">
        <v>29</v>
      </c>
      <c r="M213" s="30" t="s">
        <v>29</v>
      </c>
      <c r="N213" s="30" t="s">
        <v>29</v>
      </c>
      <c r="O213" s="30" t="s">
        <v>29</v>
      </c>
      <c r="P213" s="30" t="s">
        <v>29</v>
      </c>
      <c r="Q213" s="30" t="s">
        <v>29</v>
      </c>
      <c r="R213" s="30" t="s">
        <v>29</v>
      </c>
      <c r="S213" s="30" t="s">
        <v>29</v>
      </c>
      <c r="T213" s="30" t="s">
        <v>29</v>
      </c>
    </row>
    <row r="214" spans="1:60">
      <c r="A214" s="3" t="s">
        <v>30</v>
      </c>
      <c r="B214" s="10" t="s">
        <v>267</v>
      </c>
      <c r="C214" s="35">
        <f>C215+C216+C219+C220+C221</f>
        <v>0</v>
      </c>
      <c r="D214" s="35">
        <f t="shared" ref="D214:T214" si="69">D215+D216+D219+D220+D221</f>
        <v>0</v>
      </c>
      <c r="E214" s="35">
        <f t="shared" si="69"/>
        <v>0</v>
      </c>
      <c r="F214" s="35">
        <f t="shared" si="69"/>
        <v>0</v>
      </c>
      <c r="G214" s="35">
        <f t="shared" si="69"/>
        <v>0</v>
      </c>
      <c r="H214" s="35">
        <f t="shared" si="69"/>
        <v>0</v>
      </c>
      <c r="I214" s="35">
        <f t="shared" si="69"/>
        <v>0</v>
      </c>
      <c r="J214" s="35">
        <f t="shared" si="69"/>
        <v>0</v>
      </c>
      <c r="K214" s="35">
        <f t="shared" si="69"/>
        <v>0</v>
      </c>
      <c r="L214" s="35">
        <f t="shared" si="69"/>
        <v>0</v>
      </c>
      <c r="M214" s="35">
        <f t="shared" si="69"/>
        <v>0</v>
      </c>
      <c r="N214" s="35">
        <f t="shared" si="69"/>
        <v>0</v>
      </c>
      <c r="O214" s="35">
        <f t="shared" si="69"/>
        <v>0</v>
      </c>
      <c r="P214" s="35">
        <f t="shared" si="69"/>
        <v>0</v>
      </c>
      <c r="Q214" s="35">
        <f t="shared" si="69"/>
        <v>0</v>
      </c>
      <c r="R214" s="35">
        <f t="shared" si="69"/>
        <v>0</v>
      </c>
      <c r="S214" s="35">
        <f t="shared" si="69"/>
        <v>0</v>
      </c>
      <c r="T214" s="35">
        <f t="shared" si="69"/>
        <v>0</v>
      </c>
    </row>
    <row r="215" spans="1:60">
      <c r="A215" s="308" t="s">
        <v>31</v>
      </c>
      <c r="B215" s="6" t="s">
        <v>268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</row>
    <row r="216" spans="1:60">
      <c r="A216" s="308" t="s">
        <v>38</v>
      </c>
      <c r="B216" s="6" t="s">
        <v>269</v>
      </c>
      <c r="C216" s="37">
        <f>C217+C218</f>
        <v>0</v>
      </c>
      <c r="D216" s="37">
        <f t="shared" ref="D216:T216" si="70">D217+D218</f>
        <v>0</v>
      </c>
      <c r="E216" s="37">
        <f t="shared" si="70"/>
        <v>0</v>
      </c>
      <c r="F216" s="37">
        <f t="shared" si="70"/>
        <v>0</v>
      </c>
      <c r="G216" s="37">
        <f t="shared" si="70"/>
        <v>0</v>
      </c>
      <c r="H216" s="37">
        <f t="shared" si="70"/>
        <v>0</v>
      </c>
      <c r="I216" s="37">
        <f t="shared" si="70"/>
        <v>0</v>
      </c>
      <c r="J216" s="37">
        <f t="shared" si="70"/>
        <v>0</v>
      </c>
      <c r="K216" s="37">
        <f t="shared" si="70"/>
        <v>0</v>
      </c>
      <c r="L216" s="37">
        <f t="shared" si="70"/>
        <v>0</v>
      </c>
      <c r="M216" s="37">
        <f t="shared" si="70"/>
        <v>0</v>
      </c>
      <c r="N216" s="37">
        <f t="shared" si="70"/>
        <v>0</v>
      </c>
      <c r="O216" s="37">
        <f t="shared" si="70"/>
        <v>0</v>
      </c>
      <c r="P216" s="37">
        <f t="shared" si="70"/>
        <v>0</v>
      </c>
      <c r="Q216" s="37">
        <f t="shared" si="70"/>
        <v>0</v>
      </c>
      <c r="R216" s="37">
        <f t="shared" si="70"/>
        <v>0</v>
      </c>
      <c r="S216" s="37">
        <f t="shared" si="70"/>
        <v>0</v>
      </c>
      <c r="T216" s="37">
        <f t="shared" si="70"/>
        <v>0</v>
      </c>
    </row>
    <row r="217" spans="1:60">
      <c r="A217" s="308" t="s">
        <v>33</v>
      </c>
      <c r="B217" s="309" t="s">
        <v>270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</row>
    <row r="218" spans="1:60">
      <c r="A218" s="308" t="s">
        <v>37</v>
      </c>
      <c r="B218" s="309" t="s">
        <v>271</v>
      </c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</row>
    <row r="219" spans="1:60">
      <c r="A219" s="308" t="s">
        <v>63</v>
      </c>
      <c r="B219" s="6" t="s">
        <v>272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</row>
    <row r="220" spans="1:60">
      <c r="A220" s="308" t="s">
        <v>64</v>
      </c>
      <c r="B220" s="6" t="s">
        <v>273</v>
      </c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</row>
    <row r="221" spans="1:60">
      <c r="A221" s="308" t="s">
        <v>65</v>
      </c>
      <c r="B221" s="6" t="s">
        <v>274</v>
      </c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</row>
    <row r="222" spans="1:60">
      <c r="A222" s="3" t="s">
        <v>56</v>
      </c>
      <c r="B222" s="10" t="s">
        <v>275</v>
      </c>
      <c r="C222" s="35">
        <f>C223+C224+C225+C228</f>
        <v>0</v>
      </c>
      <c r="D222" s="35">
        <f t="shared" ref="D222:T222" si="71">D223+D224+D225+D228</f>
        <v>0</v>
      </c>
      <c r="E222" s="35">
        <f t="shared" si="71"/>
        <v>0</v>
      </c>
      <c r="F222" s="35">
        <f t="shared" si="71"/>
        <v>0</v>
      </c>
      <c r="G222" s="35">
        <f t="shared" si="71"/>
        <v>0</v>
      </c>
      <c r="H222" s="35">
        <f t="shared" si="71"/>
        <v>0</v>
      </c>
      <c r="I222" s="35">
        <f t="shared" si="71"/>
        <v>0</v>
      </c>
      <c r="J222" s="35">
        <f t="shared" si="71"/>
        <v>0</v>
      </c>
      <c r="K222" s="35">
        <f t="shared" si="71"/>
        <v>0</v>
      </c>
      <c r="L222" s="35">
        <f t="shared" si="71"/>
        <v>0</v>
      </c>
      <c r="M222" s="35">
        <f t="shared" si="71"/>
        <v>0</v>
      </c>
      <c r="N222" s="35">
        <f t="shared" si="71"/>
        <v>0</v>
      </c>
      <c r="O222" s="35">
        <f t="shared" si="71"/>
        <v>0</v>
      </c>
      <c r="P222" s="35">
        <f t="shared" si="71"/>
        <v>0</v>
      </c>
      <c r="Q222" s="35">
        <f t="shared" si="71"/>
        <v>0</v>
      </c>
      <c r="R222" s="35">
        <f t="shared" si="71"/>
        <v>0</v>
      </c>
      <c r="S222" s="35">
        <f t="shared" si="71"/>
        <v>0</v>
      </c>
      <c r="T222" s="35">
        <f t="shared" si="71"/>
        <v>0</v>
      </c>
    </row>
    <row r="223" spans="1:60">
      <c r="A223" s="308" t="s">
        <v>31</v>
      </c>
      <c r="B223" s="6" t="s">
        <v>276</v>
      </c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</row>
    <row r="224" spans="1:60">
      <c r="A224" s="308" t="s">
        <v>38</v>
      </c>
      <c r="B224" s="6" t="s">
        <v>277</v>
      </c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</row>
    <row r="225" spans="1:60">
      <c r="A225" s="308" t="s">
        <v>63</v>
      </c>
      <c r="B225" s="6" t="s">
        <v>278</v>
      </c>
      <c r="C225" s="37">
        <f>C226+C227</f>
        <v>0</v>
      </c>
      <c r="D225" s="37">
        <f t="shared" ref="D225:T225" si="72">D226+D227</f>
        <v>0</v>
      </c>
      <c r="E225" s="37">
        <f t="shared" si="72"/>
        <v>0</v>
      </c>
      <c r="F225" s="37">
        <f t="shared" si="72"/>
        <v>0</v>
      </c>
      <c r="G225" s="37">
        <f t="shared" si="72"/>
        <v>0</v>
      </c>
      <c r="H225" s="37">
        <f t="shared" si="72"/>
        <v>0</v>
      </c>
      <c r="I225" s="37">
        <f t="shared" si="72"/>
        <v>0</v>
      </c>
      <c r="J225" s="37">
        <f t="shared" si="72"/>
        <v>0</v>
      </c>
      <c r="K225" s="37">
        <f t="shared" si="72"/>
        <v>0</v>
      </c>
      <c r="L225" s="37">
        <f t="shared" si="72"/>
        <v>0</v>
      </c>
      <c r="M225" s="37">
        <f t="shared" si="72"/>
        <v>0</v>
      </c>
      <c r="N225" s="37">
        <f t="shared" si="72"/>
        <v>0</v>
      </c>
      <c r="O225" s="37">
        <f t="shared" si="72"/>
        <v>0</v>
      </c>
      <c r="P225" s="37">
        <f t="shared" si="72"/>
        <v>0</v>
      </c>
      <c r="Q225" s="37">
        <f t="shared" si="72"/>
        <v>0</v>
      </c>
      <c r="R225" s="37">
        <f t="shared" si="72"/>
        <v>0</v>
      </c>
      <c r="S225" s="37">
        <f t="shared" si="72"/>
        <v>0</v>
      </c>
      <c r="T225" s="37">
        <f t="shared" si="72"/>
        <v>0</v>
      </c>
    </row>
    <row r="226" spans="1:60">
      <c r="A226" s="308" t="s">
        <v>33</v>
      </c>
      <c r="B226" s="309" t="s">
        <v>279</v>
      </c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</row>
    <row r="227" spans="1:60">
      <c r="A227" s="310" t="s">
        <v>37</v>
      </c>
      <c r="B227" s="311" t="s">
        <v>280</v>
      </c>
      <c r="C227" s="298">
        <f t="shared" ref="C227:T227" si="73">C135</f>
        <v>0</v>
      </c>
      <c r="D227" s="298">
        <f t="shared" si="73"/>
        <v>0</v>
      </c>
      <c r="E227" s="298">
        <f t="shared" si="73"/>
        <v>0</v>
      </c>
      <c r="F227" s="298">
        <f t="shared" si="73"/>
        <v>0</v>
      </c>
      <c r="G227" s="298">
        <f t="shared" si="73"/>
        <v>0</v>
      </c>
      <c r="H227" s="298">
        <f t="shared" si="73"/>
        <v>0</v>
      </c>
      <c r="I227" s="298">
        <f t="shared" si="73"/>
        <v>0</v>
      </c>
      <c r="J227" s="298">
        <f t="shared" si="73"/>
        <v>0</v>
      </c>
      <c r="K227" s="298">
        <f t="shared" si="73"/>
        <v>0</v>
      </c>
      <c r="L227" s="298">
        <f t="shared" si="73"/>
        <v>0</v>
      </c>
      <c r="M227" s="298">
        <f t="shared" si="73"/>
        <v>0</v>
      </c>
      <c r="N227" s="298">
        <f t="shared" si="73"/>
        <v>0</v>
      </c>
      <c r="O227" s="298">
        <f t="shared" si="73"/>
        <v>0</v>
      </c>
      <c r="P227" s="298">
        <f t="shared" si="73"/>
        <v>0</v>
      </c>
      <c r="Q227" s="298">
        <f t="shared" si="73"/>
        <v>0</v>
      </c>
      <c r="R227" s="298">
        <f t="shared" si="73"/>
        <v>0</v>
      </c>
      <c r="S227" s="298">
        <f t="shared" si="73"/>
        <v>0</v>
      </c>
      <c r="T227" s="298">
        <f t="shared" si="73"/>
        <v>0</v>
      </c>
    </row>
    <row r="228" spans="1:60">
      <c r="A228" s="308" t="s">
        <v>64</v>
      </c>
      <c r="B228" s="6" t="s">
        <v>281</v>
      </c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</row>
    <row r="229" spans="1:60">
      <c r="A229" s="2"/>
      <c r="B229" s="312" t="s">
        <v>282</v>
      </c>
      <c r="C229" s="34">
        <f>C214+C222</f>
        <v>0</v>
      </c>
      <c r="D229" s="34">
        <f t="shared" ref="D229:T229" si="74">D214+D222</f>
        <v>0</v>
      </c>
      <c r="E229" s="34">
        <f t="shared" si="74"/>
        <v>0</v>
      </c>
      <c r="F229" s="34">
        <f t="shared" si="74"/>
        <v>0</v>
      </c>
      <c r="G229" s="34">
        <f t="shared" si="74"/>
        <v>0</v>
      </c>
      <c r="H229" s="34">
        <f t="shared" si="74"/>
        <v>0</v>
      </c>
      <c r="I229" s="34">
        <f t="shared" si="74"/>
        <v>0</v>
      </c>
      <c r="J229" s="34">
        <f t="shared" si="74"/>
        <v>0</v>
      </c>
      <c r="K229" s="34">
        <f t="shared" si="74"/>
        <v>0</v>
      </c>
      <c r="L229" s="34">
        <f t="shared" si="74"/>
        <v>0</v>
      </c>
      <c r="M229" s="34">
        <f t="shared" si="74"/>
        <v>0</v>
      </c>
      <c r="N229" s="34">
        <f t="shared" si="74"/>
        <v>0</v>
      </c>
      <c r="O229" s="34">
        <f t="shared" si="74"/>
        <v>0</v>
      </c>
      <c r="P229" s="34">
        <f t="shared" si="74"/>
        <v>0</v>
      </c>
      <c r="Q229" s="34">
        <f t="shared" si="74"/>
        <v>0</v>
      </c>
      <c r="R229" s="34">
        <f t="shared" si="74"/>
        <v>0</v>
      </c>
      <c r="S229" s="34">
        <f t="shared" si="74"/>
        <v>0</v>
      </c>
      <c r="T229" s="34">
        <f t="shared" si="74"/>
        <v>0</v>
      </c>
    </row>
    <row r="230" spans="1:60">
      <c r="A230" s="15"/>
      <c r="B230" s="55" t="s">
        <v>283</v>
      </c>
      <c r="C230" s="313"/>
      <c r="D230" s="313"/>
      <c r="E230" s="313"/>
      <c r="F230" s="313"/>
      <c r="G230" s="313"/>
      <c r="H230" s="313"/>
      <c r="I230" s="313"/>
      <c r="J230" s="313"/>
      <c r="K230" s="313"/>
      <c r="L230" s="313"/>
      <c r="M230" s="313"/>
      <c r="N230" s="313"/>
      <c r="O230" s="313"/>
      <c r="P230" s="313"/>
      <c r="Q230" s="313"/>
      <c r="R230" s="313"/>
      <c r="S230" s="313"/>
      <c r="T230" s="313"/>
    </row>
    <row r="231" spans="1:60">
      <c r="A231" s="3" t="s">
        <v>30</v>
      </c>
      <c r="B231" s="10" t="s">
        <v>284</v>
      </c>
      <c r="C231" s="35">
        <f>SUM(C232:C237)</f>
        <v>0</v>
      </c>
      <c r="D231" s="35">
        <f t="shared" ref="D231:T231" si="75">SUM(D232:D237)</f>
        <v>0</v>
      </c>
      <c r="E231" s="35">
        <f t="shared" si="75"/>
        <v>0</v>
      </c>
      <c r="F231" s="35">
        <f t="shared" si="75"/>
        <v>0</v>
      </c>
      <c r="G231" s="35">
        <f t="shared" si="75"/>
        <v>0</v>
      </c>
      <c r="H231" s="35">
        <f t="shared" si="75"/>
        <v>0</v>
      </c>
      <c r="I231" s="35">
        <f t="shared" si="75"/>
        <v>0</v>
      </c>
      <c r="J231" s="35">
        <f t="shared" si="75"/>
        <v>0</v>
      </c>
      <c r="K231" s="35">
        <f t="shared" si="75"/>
        <v>0</v>
      </c>
      <c r="L231" s="35">
        <f t="shared" si="75"/>
        <v>0</v>
      </c>
      <c r="M231" s="35">
        <f t="shared" si="75"/>
        <v>0</v>
      </c>
      <c r="N231" s="35">
        <f t="shared" si="75"/>
        <v>0</v>
      </c>
      <c r="O231" s="35">
        <f t="shared" si="75"/>
        <v>0</v>
      </c>
      <c r="P231" s="35">
        <f t="shared" si="75"/>
        <v>0</v>
      </c>
      <c r="Q231" s="35">
        <f t="shared" si="75"/>
        <v>0</v>
      </c>
      <c r="R231" s="35">
        <f t="shared" si="75"/>
        <v>0</v>
      </c>
      <c r="S231" s="35">
        <f t="shared" si="75"/>
        <v>0</v>
      </c>
      <c r="T231" s="35">
        <f t="shared" si="75"/>
        <v>0</v>
      </c>
    </row>
    <row r="232" spans="1:60">
      <c r="A232" s="308" t="s">
        <v>31</v>
      </c>
      <c r="B232" s="6" t="s">
        <v>285</v>
      </c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</row>
    <row r="233" spans="1:60">
      <c r="A233" s="308" t="s">
        <v>38</v>
      </c>
      <c r="B233" s="6" t="s">
        <v>286</v>
      </c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</row>
    <row r="234" spans="1:60">
      <c r="A234" s="308" t="s">
        <v>63</v>
      </c>
      <c r="B234" s="6" t="s">
        <v>287</v>
      </c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</row>
    <row r="235" spans="1:60">
      <c r="A235" s="308" t="s">
        <v>64</v>
      </c>
      <c r="B235" s="6" t="s">
        <v>288</v>
      </c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</row>
    <row r="236" spans="1:60">
      <c r="A236" s="308" t="s">
        <v>65</v>
      </c>
      <c r="B236" s="6" t="s">
        <v>289</v>
      </c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</row>
    <row r="237" spans="1:60">
      <c r="A237" s="308" t="s">
        <v>290</v>
      </c>
      <c r="B237" s="6" t="s">
        <v>291</v>
      </c>
      <c r="C237" s="37">
        <f t="shared" ref="C237:T237" si="76">C32</f>
        <v>0</v>
      </c>
      <c r="D237" s="37">
        <f t="shared" si="76"/>
        <v>0</v>
      </c>
      <c r="E237" s="37">
        <f t="shared" si="76"/>
        <v>0</v>
      </c>
      <c r="F237" s="37">
        <f t="shared" si="76"/>
        <v>0</v>
      </c>
      <c r="G237" s="37">
        <f t="shared" si="76"/>
        <v>0</v>
      </c>
      <c r="H237" s="37">
        <f t="shared" si="76"/>
        <v>0</v>
      </c>
      <c r="I237" s="37">
        <f t="shared" si="76"/>
        <v>0</v>
      </c>
      <c r="J237" s="37">
        <f t="shared" si="76"/>
        <v>0</v>
      </c>
      <c r="K237" s="37">
        <f t="shared" si="76"/>
        <v>0</v>
      </c>
      <c r="L237" s="37">
        <f t="shared" si="76"/>
        <v>0</v>
      </c>
      <c r="M237" s="37">
        <f t="shared" si="76"/>
        <v>0</v>
      </c>
      <c r="N237" s="37">
        <f t="shared" si="76"/>
        <v>0</v>
      </c>
      <c r="O237" s="37">
        <f t="shared" si="76"/>
        <v>0</v>
      </c>
      <c r="P237" s="37">
        <f t="shared" si="76"/>
        <v>0</v>
      </c>
      <c r="Q237" s="37">
        <f t="shared" si="76"/>
        <v>0</v>
      </c>
      <c r="R237" s="37">
        <f t="shared" si="76"/>
        <v>0</v>
      </c>
      <c r="S237" s="37">
        <f t="shared" si="76"/>
        <v>0</v>
      </c>
      <c r="T237" s="37">
        <f t="shared" si="76"/>
        <v>0</v>
      </c>
    </row>
    <row r="238" spans="1:60" s="265" customFormat="1">
      <c r="A238" s="314" t="s">
        <v>56</v>
      </c>
      <c r="B238" s="10" t="s">
        <v>292</v>
      </c>
      <c r="C238" s="35">
        <f>C239+C240+C243+C247</f>
        <v>0</v>
      </c>
      <c r="D238" s="35">
        <f>D239+D240+D243+D247</f>
        <v>0</v>
      </c>
      <c r="E238" s="35">
        <f t="shared" ref="E238:T238" si="77">E239+E240+E243+E247</f>
        <v>0</v>
      </c>
      <c r="F238" s="35">
        <f t="shared" si="77"/>
        <v>0</v>
      </c>
      <c r="G238" s="35">
        <f t="shared" si="77"/>
        <v>0</v>
      </c>
      <c r="H238" s="35">
        <f t="shared" si="77"/>
        <v>0</v>
      </c>
      <c r="I238" s="35">
        <f t="shared" si="77"/>
        <v>0</v>
      </c>
      <c r="J238" s="35">
        <f t="shared" si="77"/>
        <v>0</v>
      </c>
      <c r="K238" s="35">
        <f t="shared" si="77"/>
        <v>0</v>
      </c>
      <c r="L238" s="35">
        <f t="shared" si="77"/>
        <v>0</v>
      </c>
      <c r="M238" s="35">
        <f t="shared" si="77"/>
        <v>0</v>
      </c>
      <c r="N238" s="35">
        <f t="shared" si="77"/>
        <v>0</v>
      </c>
      <c r="O238" s="35">
        <f t="shared" si="77"/>
        <v>0</v>
      </c>
      <c r="P238" s="35">
        <f t="shared" si="77"/>
        <v>0</v>
      </c>
      <c r="Q238" s="35">
        <f t="shared" si="77"/>
        <v>0</v>
      </c>
      <c r="R238" s="35">
        <f t="shared" si="77"/>
        <v>0</v>
      </c>
      <c r="S238" s="35">
        <f t="shared" si="77"/>
        <v>0</v>
      </c>
      <c r="T238" s="35">
        <f t="shared" si="77"/>
        <v>0</v>
      </c>
      <c r="U238" s="264"/>
      <c r="V238" s="264"/>
      <c r="W238" s="264"/>
      <c r="X238" s="264"/>
      <c r="Y238" s="264"/>
      <c r="Z238" s="264"/>
      <c r="AA238" s="264"/>
      <c r="AB238" s="264"/>
      <c r="AC238" s="264"/>
      <c r="AD238" s="264"/>
      <c r="AE238" s="264"/>
      <c r="AF238" s="264"/>
      <c r="AG238" s="264"/>
      <c r="AH238" s="264"/>
      <c r="AI238" s="264"/>
      <c r="AJ238" s="264"/>
      <c r="AK238" s="264"/>
      <c r="AL238" s="264"/>
      <c r="AM238" s="264"/>
      <c r="AN238" s="264"/>
      <c r="AO238" s="264"/>
      <c r="AP238" s="264"/>
      <c r="AQ238" s="264"/>
      <c r="AR238" s="264"/>
      <c r="AS238" s="264"/>
      <c r="AT238" s="264"/>
      <c r="AU238" s="264"/>
      <c r="AV238" s="264"/>
      <c r="AW238" s="264"/>
      <c r="AX238" s="264"/>
      <c r="AY238" s="264"/>
      <c r="AZ238" s="264"/>
      <c r="BA238" s="264"/>
      <c r="BB238" s="264"/>
      <c r="BC238" s="264"/>
      <c r="BD238" s="264"/>
      <c r="BE238" s="264"/>
      <c r="BF238" s="264"/>
      <c r="BG238" s="264"/>
      <c r="BH238" s="264"/>
    </row>
    <row r="239" spans="1:60">
      <c r="A239" s="308" t="s">
        <v>31</v>
      </c>
      <c r="B239" s="6" t="s">
        <v>293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</row>
    <row r="240" spans="1:60">
      <c r="A240" s="308" t="s">
        <v>38</v>
      </c>
      <c r="B240" s="6" t="s">
        <v>294</v>
      </c>
      <c r="C240" s="37">
        <f>SUM(C241:C242)</f>
        <v>0</v>
      </c>
      <c r="D240" s="37">
        <f t="shared" ref="D240:T240" si="78">SUM(D241:D242)</f>
        <v>0</v>
      </c>
      <c r="E240" s="37">
        <f t="shared" si="78"/>
        <v>0</v>
      </c>
      <c r="F240" s="37">
        <f t="shared" si="78"/>
        <v>0</v>
      </c>
      <c r="G240" s="37">
        <f t="shared" si="78"/>
        <v>0</v>
      </c>
      <c r="H240" s="37">
        <f t="shared" si="78"/>
        <v>0</v>
      </c>
      <c r="I240" s="37">
        <f t="shared" si="78"/>
        <v>0</v>
      </c>
      <c r="J240" s="37">
        <f t="shared" si="78"/>
        <v>0</v>
      </c>
      <c r="K240" s="37">
        <f t="shared" si="78"/>
        <v>0</v>
      </c>
      <c r="L240" s="37">
        <f t="shared" si="78"/>
        <v>0</v>
      </c>
      <c r="M240" s="37">
        <f t="shared" si="78"/>
        <v>0</v>
      </c>
      <c r="N240" s="37">
        <f t="shared" si="78"/>
        <v>0</v>
      </c>
      <c r="O240" s="37">
        <f t="shared" si="78"/>
        <v>0</v>
      </c>
      <c r="P240" s="37">
        <f t="shared" si="78"/>
        <v>0</v>
      </c>
      <c r="Q240" s="37">
        <f t="shared" si="78"/>
        <v>0</v>
      </c>
      <c r="R240" s="37">
        <f t="shared" si="78"/>
        <v>0</v>
      </c>
      <c r="S240" s="37">
        <f t="shared" si="78"/>
        <v>0</v>
      </c>
      <c r="T240" s="37">
        <f t="shared" si="78"/>
        <v>0</v>
      </c>
    </row>
    <row r="241" spans="1:60">
      <c r="A241" s="270" t="s">
        <v>33</v>
      </c>
      <c r="B241" s="309" t="s">
        <v>295</v>
      </c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</row>
    <row r="242" spans="1:60">
      <c r="A242" s="270" t="s">
        <v>37</v>
      </c>
      <c r="B242" s="309" t="s">
        <v>296</v>
      </c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</row>
    <row r="243" spans="1:60">
      <c r="A243" s="308" t="s">
        <v>63</v>
      </c>
      <c r="B243" s="6" t="s">
        <v>297</v>
      </c>
      <c r="C243" s="37">
        <f>SUM(C244:C246)</f>
        <v>0</v>
      </c>
      <c r="D243" s="37">
        <f t="shared" ref="D243:T243" si="79">SUM(D244:D246)</f>
        <v>0</v>
      </c>
      <c r="E243" s="37">
        <f t="shared" si="79"/>
        <v>0</v>
      </c>
      <c r="F243" s="37">
        <f t="shared" si="79"/>
        <v>0</v>
      </c>
      <c r="G243" s="37">
        <f t="shared" si="79"/>
        <v>0</v>
      </c>
      <c r="H243" s="37">
        <f t="shared" si="79"/>
        <v>0</v>
      </c>
      <c r="I243" s="37">
        <f t="shared" si="79"/>
        <v>0</v>
      </c>
      <c r="J243" s="37">
        <f t="shared" si="79"/>
        <v>0</v>
      </c>
      <c r="K243" s="37">
        <f t="shared" si="79"/>
        <v>0</v>
      </c>
      <c r="L243" s="37">
        <f t="shared" si="79"/>
        <v>0</v>
      </c>
      <c r="M243" s="37">
        <f t="shared" si="79"/>
        <v>0</v>
      </c>
      <c r="N243" s="37">
        <f t="shared" si="79"/>
        <v>0</v>
      </c>
      <c r="O243" s="37">
        <f t="shared" si="79"/>
        <v>0</v>
      </c>
      <c r="P243" s="37">
        <f t="shared" si="79"/>
        <v>0</v>
      </c>
      <c r="Q243" s="37">
        <f t="shared" si="79"/>
        <v>0</v>
      </c>
      <c r="R243" s="37">
        <f t="shared" si="79"/>
        <v>0</v>
      </c>
      <c r="S243" s="37">
        <f t="shared" si="79"/>
        <v>0</v>
      </c>
      <c r="T243" s="37">
        <f t="shared" si="79"/>
        <v>0</v>
      </c>
    </row>
    <row r="244" spans="1:60">
      <c r="A244" s="270" t="s">
        <v>33</v>
      </c>
      <c r="B244" s="309" t="s">
        <v>298</v>
      </c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</row>
    <row r="245" spans="1:60">
      <c r="A245" s="270" t="s">
        <v>37</v>
      </c>
      <c r="B245" s="309" t="s">
        <v>295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</row>
    <row r="246" spans="1:60">
      <c r="A246" s="270" t="s">
        <v>51</v>
      </c>
      <c r="B246" s="309" t="s">
        <v>299</v>
      </c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</row>
    <row r="247" spans="1:60" ht="25.5">
      <c r="A247" s="308" t="s">
        <v>64</v>
      </c>
      <c r="B247" s="6" t="s">
        <v>300</v>
      </c>
      <c r="C247" s="37">
        <f>C248+C249</f>
        <v>0</v>
      </c>
      <c r="D247" s="37">
        <f t="shared" ref="D247:T247" si="80">D248+D249</f>
        <v>0</v>
      </c>
      <c r="E247" s="37">
        <f t="shared" si="80"/>
        <v>0</v>
      </c>
      <c r="F247" s="37">
        <f t="shared" si="80"/>
        <v>0</v>
      </c>
      <c r="G247" s="37">
        <f t="shared" si="80"/>
        <v>0</v>
      </c>
      <c r="H247" s="37">
        <f t="shared" si="80"/>
        <v>0</v>
      </c>
      <c r="I247" s="37">
        <f t="shared" si="80"/>
        <v>0</v>
      </c>
      <c r="J247" s="37">
        <f t="shared" si="80"/>
        <v>0</v>
      </c>
      <c r="K247" s="37">
        <f t="shared" si="80"/>
        <v>0</v>
      </c>
      <c r="L247" s="37">
        <f t="shared" si="80"/>
        <v>0</v>
      </c>
      <c r="M247" s="37">
        <f t="shared" si="80"/>
        <v>0</v>
      </c>
      <c r="N247" s="37">
        <f t="shared" si="80"/>
        <v>0</v>
      </c>
      <c r="O247" s="37">
        <f t="shared" si="80"/>
        <v>0</v>
      </c>
      <c r="P247" s="37">
        <f t="shared" si="80"/>
        <v>0</v>
      </c>
      <c r="Q247" s="37">
        <f t="shared" si="80"/>
        <v>0</v>
      </c>
      <c r="R247" s="37">
        <f t="shared" si="80"/>
        <v>0</v>
      </c>
      <c r="S247" s="37">
        <f t="shared" si="80"/>
        <v>0</v>
      </c>
      <c r="T247" s="37">
        <f t="shared" si="80"/>
        <v>0</v>
      </c>
    </row>
    <row r="248" spans="1:60">
      <c r="A248" s="308" t="s">
        <v>33</v>
      </c>
      <c r="B248" s="309" t="s">
        <v>301</v>
      </c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</row>
    <row r="249" spans="1:60">
      <c r="A249" s="308" t="s">
        <v>37</v>
      </c>
      <c r="B249" s="309" t="s">
        <v>302</v>
      </c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</row>
    <row r="250" spans="1:60" s="265" customFormat="1">
      <c r="A250" s="315"/>
      <c r="B250" s="312" t="s">
        <v>303</v>
      </c>
      <c r="C250" s="34">
        <f>C231+C238</f>
        <v>0</v>
      </c>
      <c r="D250" s="34">
        <f t="shared" ref="D250:T250" si="81">D231+D238</f>
        <v>0</v>
      </c>
      <c r="E250" s="34">
        <f t="shared" si="81"/>
        <v>0</v>
      </c>
      <c r="F250" s="34">
        <f t="shared" si="81"/>
        <v>0</v>
      </c>
      <c r="G250" s="34">
        <f t="shared" si="81"/>
        <v>0</v>
      </c>
      <c r="H250" s="34">
        <f t="shared" si="81"/>
        <v>0</v>
      </c>
      <c r="I250" s="34">
        <f t="shared" si="81"/>
        <v>0</v>
      </c>
      <c r="J250" s="34">
        <f t="shared" si="81"/>
        <v>0</v>
      </c>
      <c r="K250" s="34">
        <f t="shared" si="81"/>
        <v>0</v>
      </c>
      <c r="L250" s="34">
        <f t="shared" si="81"/>
        <v>0</v>
      </c>
      <c r="M250" s="34">
        <f t="shared" si="81"/>
        <v>0</v>
      </c>
      <c r="N250" s="34">
        <f t="shared" si="81"/>
        <v>0</v>
      </c>
      <c r="O250" s="34">
        <f t="shared" si="81"/>
        <v>0</v>
      </c>
      <c r="P250" s="34">
        <f t="shared" si="81"/>
        <v>0</v>
      </c>
      <c r="Q250" s="34">
        <f t="shared" si="81"/>
        <v>0</v>
      </c>
      <c r="R250" s="34">
        <f t="shared" si="81"/>
        <v>0</v>
      </c>
      <c r="S250" s="34">
        <f t="shared" si="81"/>
        <v>0</v>
      </c>
      <c r="T250" s="34">
        <f t="shared" si="81"/>
        <v>0</v>
      </c>
      <c r="U250" s="264"/>
      <c r="V250" s="264"/>
      <c r="W250" s="264"/>
      <c r="X250" s="264"/>
      <c r="Y250" s="264"/>
      <c r="Z250" s="264"/>
      <c r="AA250" s="264"/>
      <c r="AB250" s="264"/>
      <c r="AC250" s="264"/>
      <c r="AD250" s="264"/>
      <c r="AE250" s="264"/>
      <c r="AF250" s="264"/>
      <c r="AG250" s="264"/>
      <c r="AH250" s="264"/>
      <c r="AI250" s="264"/>
      <c r="AJ250" s="264"/>
      <c r="AK250" s="264"/>
      <c r="AL250" s="264"/>
      <c r="AM250" s="264"/>
      <c r="AN250" s="264"/>
      <c r="AO250" s="264"/>
      <c r="AP250" s="264"/>
      <c r="AQ250" s="264"/>
      <c r="AR250" s="264"/>
      <c r="AS250" s="264"/>
      <c r="AT250" s="264"/>
      <c r="AU250" s="264"/>
      <c r="AV250" s="264"/>
      <c r="AW250" s="264"/>
      <c r="AX250" s="264"/>
      <c r="AY250" s="264"/>
      <c r="AZ250" s="264"/>
      <c r="BA250" s="264"/>
      <c r="BB250" s="264"/>
      <c r="BC250" s="264"/>
      <c r="BD250" s="264"/>
      <c r="BE250" s="264"/>
      <c r="BF250" s="264"/>
      <c r="BG250" s="264"/>
      <c r="BH250" s="264"/>
    </row>
    <row r="251" spans="1:60">
      <c r="A251" s="316"/>
      <c r="B251" s="317" t="s">
        <v>304</v>
      </c>
      <c r="C251" s="40">
        <f>C229-C250</f>
        <v>0</v>
      </c>
      <c r="D251" s="40">
        <f t="shared" ref="D251:T251" si="82">D229-D250</f>
        <v>0</v>
      </c>
      <c r="E251" s="40">
        <f t="shared" si="82"/>
        <v>0</v>
      </c>
      <c r="F251" s="40">
        <f t="shared" si="82"/>
        <v>0</v>
      </c>
      <c r="G251" s="40">
        <f t="shared" si="82"/>
        <v>0</v>
      </c>
      <c r="H251" s="40">
        <f t="shared" si="82"/>
        <v>0</v>
      </c>
      <c r="I251" s="40">
        <f t="shared" si="82"/>
        <v>0</v>
      </c>
      <c r="J251" s="40">
        <f t="shared" si="82"/>
        <v>0</v>
      </c>
      <c r="K251" s="40">
        <f t="shared" si="82"/>
        <v>0</v>
      </c>
      <c r="L251" s="40">
        <f t="shared" si="82"/>
        <v>0</v>
      </c>
      <c r="M251" s="40">
        <f t="shared" si="82"/>
        <v>0</v>
      </c>
      <c r="N251" s="40">
        <f t="shared" si="82"/>
        <v>0</v>
      </c>
      <c r="O251" s="40">
        <f t="shared" si="82"/>
        <v>0</v>
      </c>
      <c r="P251" s="40">
        <f t="shared" si="82"/>
        <v>0</v>
      </c>
      <c r="Q251" s="40">
        <f t="shared" si="82"/>
        <v>0</v>
      </c>
      <c r="R251" s="40">
        <f t="shared" si="82"/>
        <v>0</v>
      </c>
      <c r="S251" s="40">
        <f t="shared" si="82"/>
        <v>0</v>
      </c>
      <c r="T251" s="40">
        <f t="shared" si="82"/>
        <v>0</v>
      </c>
    </row>
    <row r="252" spans="1:60">
      <c r="A252" s="316"/>
      <c r="B252" s="318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60" s="307" customFormat="1">
      <c r="A253" s="305" t="s">
        <v>374</v>
      </c>
      <c r="B253" s="24"/>
      <c r="C253" s="27"/>
      <c r="D253" s="27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306"/>
      <c r="V253" s="306"/>
      <c r="W253" s="306"/>
      <c r="X253" s="306"/>
      <c r="Y253" s="306"/>
      <c r="Z253" s="306"/>
      <c r="AA253" s="306"/>
      <c r="AB253" s="306"/>
      <c r="AC253" s="306"/>
      <c r="AD253" s="306"/>
      <c r="AE253" s="306"/>
      <c r="AF253" s="306"/>
      <c r="AG253" s="306"/>
      <c r="AH253" s="306"/>
      <c r="AI253" s="306"/>
      <c r="AJ253" s="306"/>
      <c r="AK253" s="306"/>
      <c r="AL253" s="306"/>
      <c r="AM253" s="306"/>
      <c r="AN253" s="306"/>
      <c r="AO253" s="306"/>
      <c r="AP253" s="306"/>
      <c r="AQ253" s="306"/>
      <c r="AR253" s="306"/>
      <c r="AS253" s="306"/>
      <c r="AT253" s="306"/>
      <c r="AU253" s="306"/>
      <c r="AV253" s="306"/>
      <c r="AW253" s="306"/>
      <c r="AX253" s="306"/>
      <c r="AY253" s="306"/>
      <c r="AZ253" s="306"/>
      <c r="BA253" s="306"/>
      <c r="BB253" s="306"/>
      <c r="BC253" s="306"/>
      <c r="BD253" s="306"/>
      <c r="BE253" s="306"/>
      <c r="BF253" s="306"/>
      <c r="BG253" s="306"/>
      <c r="BH253" s="306"/>
    </row>
    <row r="254" spans="1:60">
      <c r="A254" s="316"/>
      <c r="B254" s="318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60" s="268" customFormat="1">
      <c r="A255" s="26" t="s">
        <v>27</v>
      </c>
      <c r="B255" s="49" t="s">
        <v>28</v>
      </c>
      <c r="C255" s="30" t="s">
        <v>29</v>
      </c>
      <c r="D255" s="30" t="s">
        <v>29</v>
      </c>
      <c r="E255" s="30" t="s">
        <v>29</v>
      </c>
      <c r="F255" s="30" t="s">
        <v>29</v>
      </c>
      <c r="G255" s="30" t="s">
        <v>29</v>
      </c>
      <c r="H255" s="30" t="s">
        <v>29</v>
      </c>
      <c r="I255" s="30" t="s">
        <v>29</v>
      </c>
      <c r="J255" s="30" t="s">
        <v>29</v>
      </c>
      <c r="K255" s="30" t="s">
        <v>29</v>
      </c>
      <c r="L255" s="30" t="s">
        <v>29</v>
      </c>
      <c r="M255" s="30" t="s">
        <v>29</v>
      </c>
      <c r="N255" s="30" t="s">
        <v>29</v>
      </c>
      <c r="O255" s="30" t="s">
        <v>29</v>
      </c>
      <c r="P255" s="30" t="s">
        <v>29</v>
      </c>
      <c r="Q255" s="30" t="s">
        <v>29</v>
      </c>
      <c r="R255" s="30" t="s">
        <v>29</v>
      </c>
      <c r="S255" s="30" t="s">
        <v>29</v>
      </c>
      <c r="T255" s="30" t="s">
        <v>29</v>
      </c>
    </row>
    <row r="256" spans="1:60">
      <c r="A256" s="3" t="s">
        <v>30</v>
      </c>
      <c r="B256" s="10" t="s">
        <v>267</v>
      </c>
      <c r="C256" s="35">
        <f>C257+C258+C261+C262+C263</f>
        <v>0</v>
      </c>
      <c r="D256" s="35">
        <f t="shared" ref="D256:T256" si="83">D257+D258+D261+D262+D263</f>
        <v>0</v>
      </c>
      <c r="E256" s="35">
        <f t="shared" si="83"/>
        <v>0</v>
      </c>
      <c r="F256" s="35">
        <f t="shared" si="83"/>
        <v>0</v>
      </c>
      <c r="G256" s="35">
        <f t="shared" si="83"/>
        <v>0</v>
      </c>
      <c r="H256" s="35">
        <f t="shared" si="83"/>
        <v>0</v>
      </c>
      <c r="I256" s="35">
        <f t="shared" si="83"/>
        <v>0</v>
      </c>
      <c r="J256" s="35">
        <f t="shared" si="83"/>
        <v>0</v>
      </c>
      <c r="K256" s="35">
        <f t="shared" si="83"/>
        <v>0</v>
      </c>
      <c r="L256" s="35">
        <f t="shared" si="83"/>
        <v>0</v>
      </c>
      <c r="M256" s="35">
        <f t="shared" si="83"/>
        <v>0</v>
      </c>
      <c r="N256" s="35">
        <f t="shared" si="83"/>
        <v>0</v>
      </c>
      <c r="O256" s="35">
        <f t="shared" si="83"/>
        <v>0</v>
      </c>
      <c r="P256" s="35">
        <f t="shared" si="83"/>
        <v>0</v>
      </c>
      <c r="Q256" s="35">
        <f t="shared" si="83"/>
        <v>0</v>
      </c>
      <c r="R256" s="35">
        <f t="shared" si="83"/>
        <v>0</v>
      </c>
      <c r="S256" s="35">
        <f t="shared" si="83"/>
        <v>0</v>
      </c>
      <c r="T256" s="35">
        <f t="shared" si="83"/>
        <v>0</v>
      </c>
    </row>
    <row r="257" spans="1:60">
      <c r="A257" s="308" t="s">
        <v>31</v>
      </c>
      <c r="B257" s="6" t="s">
        <v>268</v>
      </c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</row>
    <row r="258" spans="1:60">
      <c r="A258" s="308" t="s">
        <v>38</v>
      </c>
      <c r="B258" s="6" t="s">
        <v>269</v>
      </c>
      <c r="C258" s="37">
        <f>C259+C260</f>
        <v>0</v>
      </c>
      <c r="D258" s="37">
        <f t="shared" ref="D258:T258" si="84">D259+D260</f>
        <v>0</v>
      </c>
      <c r="E258" s="37">
        <f t="shared" si="84"/>
        <v>0</v>
      </c>
      <c r="F258" s="37">
        <f t="shared" si="84"/>
        <v>0</v>
      </c>
      <c r="G258" s="37">
        <f t="shared" si="84"/>
        <v>0</v>
      </c>
      <c r="H258" s="37">
        <f t="shared" si="84"/>
        <v>0</v>
      </c>
      <c r="I258" s="37">
        <f t="shared" si="84"/>
        <v>0</v>
      </c>
      <c r="J258" s="37">
        <f t="shared" si="84"/>
        <v>0</v>
      </c>
      <c r="K258" s="37">
        <f t="shared" si="84"/>
        <v>0</v>
      </c>
      <c r="L258" s="37">
        <f t="shared" si="84"/>
        <v>0</v>
      </c>
      <c r="M258" s="37">
        <f t="shared" si="84"/>
        <v>0</v>
      </c>
      <c r="N258" s="37">
        <f t="shared" si="84"/>
        <v>0</v>
      </c>
      <c r="O258" s="37">
        <f t="shared" si="84"/>
        <v>0</v>
      </c>
      <c r="P258" s="37">
        <f t="shared" si="84"/>
        <v>0</v>
      </c>
      <c r="Q258" s="37">
        <f t="shared" si="84"/>
        <v>0</v>
      </c>
      <c r="R258" s="37">
        <f t="shared" si="84"/>
        <v>0</v>
      </c>
      <c r="S258" s="37">
        <f t="shared" si="84"/>
        <v>0</v>
      </c>
      <c r="T258" s="37">
        <f t="shared" si="84"/>
        <v>0</v>
      </c>
    </row>
    <row r="259" spans="1:60">
      <c r="A259" s="308" t="s">
        <v>33</v>
      </c>
      <c r="B259" s="309" t="s">
        <v>270</v>
      </c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</row>
    <row r="260" spans="1:60">
      <c r="A260" s="308" t="s">
        <v>37</v>
      </c>
      <c r="B260" s="309" t="s">
        <v>271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</row>
    <row r="261" spans="1:60">
      <c r="A261" s="308" t="s">
        <v>63</v>
      </c>
      <c r="B261" s="6" t="s">
        <v>272</v>
      </c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</row>
    <row r="262" spans="1:60">
      <c r="A262" s="308" t="s">
        <v>64</v>
      </c>
      <c r="B262" s="6" t="s">
        <v>273</v>
      </c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</row>
    <row r="263" spans="1:60">
      <c r="A263" s="308" t="s">
        <v>65</v>
      </c>
      <c r="B263" s="6" t="s">
        <v>274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</row>
    <row r="264" spans="1:60">
      <c r="A264" s="3" t="s">
        <v>56</v>
      </c>
      <c r="B264" s="10" t="s">
        <v>275</v>
      </c>
      <c r="C264" s="35">
        <f>C265+C266+C267+C270</f>
        <v>0</v>
      </c>
      <c r="D264" s="35">
        <f t="shared" ref="D264:T264" si="85">D265+D266+D267+D270</f>
        <v>0</v>
      </c>
      <c r="E264" s="35">
        <f t="shared" si="85"/>
        <v>0</v>
      </c>
      <c r="F264" s="35">
        <f t="shared" si="85"/>
        <v>0</v>
      </c>
      <c r="G264" s="35">
        <f t="shared" si="85"/>
        <v>0</v>
      </c>
      <c r="H264" s="35">
        <f t="shared" si="85"/>
        <v>0</v>
      </c>
      <c r="I264" s="35">
        <f t="shared" si="85"/>
        <v>0</v>
      </c>
      <c r="J264" s="35">
        <f t="shared" si="85"/>
        <v>0</v>
      </c>
      <c r="K264" s="35">
        <f t="shared" si="85"/>
        <v>0</v>
      </c>
      <c r="L264" s="35">
        <f t="shared" si="85"/>
        <v>0</v>
      </c>
      <c r="M264" s="35">
        <f t="shared" si="85"/>
        <v>0</v>
      </c>
      <c r="N264" s="35">
        <f t="shared" si="85"/>
        <v>0</v>
      </c>
      <c r="O264" s="35">
        <f t="shared" si="85"/>
        <v>0</v>
      </c>
      <c r="P264" s="35">
        <f t="shared" si="85"/>
        <v>0</v>
      </c>
      <c r="Q264" s="35">
        <f t="shared" si="85"/>
        <v>0</v>
      </c>
      <c r="R264" s="35">
        <f t="shared" si="85"/>
        <v>0</v>
      </c>
      <c r="S264" s="35">
        <f t="shared" si="85"/>
        <v>0</v>
      </c>
      <c r="T264" s="35">
        <f t="shared" si="85"/>
        <v>0</v>
      </c>
    </row>
    <row r="265" spans="1:60" s="320" customFormat="1">
      <c r="A265" s="270" t="s">
        <v>31</v>
      </c>
      <c r="B265" s="6" t="s">
        <v>276</v>
      </c>
      <c r="C265" s="302"/>
      <c r="D265" s="302"/>
      <c r="E265" s="302"/>
      <c r="F265" s="302"/>
      <c r="G265" s="302"/>
      <c r="H265" s="302"/>
      <c r="I265" s="302"/>
      <c r="J265" s="302"/>
      <c r="K265" s="302"/>
      <c r="L265" s="302"/>
      <c r="M265" s="302"/>
      <c r="N265" s="302"/>
      <c r="O265" s="302"/>
      <c r="P265" s="302"/>
      <c r="Q265" s="302"/>
      <c r="R265" s="302"/>
      <c r="S265" s="302"/>
      <c r="T265" s="302"/>
      <c r="U265" s="319"/>
      <c r="V265" s="319"/>
      <c r="W265" s="319"/>
      <c r="X265" s="319"/>
      <c r="Y265" s="319"/>
      <c r="Z265" s="319"/>
      <c r="AA265" s="319"/>
      <c r="AB265" s="319"/>
      <c r="AC265" s="319"/>
      <c r="AD265" s="319"/>
      <c r="AE265" s="319"/>
      <c r="AF265" s="319"/>
      <c r="AG265" s="319"/>
      <c r="AH265" s="319"/>
      <c r="AI265" s="319"/>
      <c r="AJ265" s="319"/>
      <c r="AK265" s="319"/>
      <c r="AL265" s="319"/>
      <c r="AM265" s="319"/>
      <c r="AN265" s="319"/>
      <c r="AO265" s="319"/>
      <c r="AP265" s="319"/>
      <c r="AQ265" s="319"/>
      <c r="AR265" s="319"/>
      <c r="AS265" s="319"/>
      <c r="AT265" s="319"/>
      <c r="AU265" s="319"/>
      <c r="AV265" s="319"/>
      <c r="AW265" s="319"/>
      <c r="AX265" s="319"/>
      <c r="AY265" s="319"/>
      <c r="AZ265" s="319"/>
      <c r="BA265" s="319"/>
      <c r="BB265" s="319"/>
      <c r="BC265" s="319"/>
      <c r="BD265" s="319"/>
      <c r="BE265" s="319"/>
      <c r="BF265" s="319"/>
      <c r="BG265" s="319"/>
      <c r="BH265" s="319"/>
    </row>
    <row r="266" spans="1:60" s="320" customFormat="1">
      <c r="A266" s="270" t="s">
        <v>38</v>
      </c>
      <c r="B266" s="6" t="s">
        <v>277</v>
      </c>
      <c r="C266" s="302"/>
      <c r="D266" s="302"/>
      <c r="E266" s="302"/>
      <c r="F266" s="302"/>
      <c r="G266" s="302"/>
      <c r="H266" s="302"/>
      <c r="I266" s="302"/>
      <c r="J266" s="302"/>
      <c r="K266" s="302"/>
      <c r="L266" s="302"/>
      <c r="M266" s="302"/>
      <c r="N266" s="302"/>
      <c r="O266" s="302"/>
      <c r="P266" s="302"/>
      <c r="Q266" s="302"/>
      <c r="R266" s="302"/>
      <c r="S266" s="302"/>
      <c r="T266" s="302"/>
      <c r="U266" s="319"/>
      <c r="V266" s="319"/>
      <c r="W266" s="319"/>
      <c r="X266" s="319"/>
      <c r="Y266" s="319"/>
      <c r="Z266" s="319"/>
      <c r="AA266" s="319"/>
      <c r="AB266" s="319"/>
      <c r="AC266" s="319"/>
      <c r="AD266" s="319"/>
      <c r="AE266" s="319"/>
      <c r="AF266" s="319"/>
      <c r="AG266" s="319"/>
      <c r="AH266" s="319"/>
      <c r="AI266" s="319"/>
      <c r="AJ266" s="319"/>
      <c r="AK266" s="319"/>
      <c r="AL266" s="319"/>
      <c r="AM266" s="319"/>
      <c r="AN266" s="319"/>
      <c r="AO266" s="319"/>
      <c r="AP266" s="319"/>
      <c r="AQ266" s="319"/>
      <c r="AR266" s="319"/>
      <c r="AS266" s="319"/>
      <c r="AT266" s="319"/>
      <c r="AU266" s="319"/>
      <c r="AV266" s="319"/>
      <c r="AW266" s="319"/>
      <c r="AX266" s="319"/>
      <c r="AY266" s="319"/>
      <c r="AZ266" s="319"/>
      <c r="BA266" s="319"/>
      <c r="BB266" s="319"/>
      <c r="BC266" s="319"/>
      <c r="BD266" s="319"/>
      <c r="BE266" s="319"/>
      <c r="BF266" s="319"/>
      <c r="BG266" s="319"/>
      <c r="BH266" s="319"/>
    </row>
    <row r="267" spans="1:60">
      <c r="A267" s="308" t="s">
        <v>63</v>
      </c>
      <c r="B267" s="6" t="s">
        <v>278</v>
      </c>
      <c r="C267" s="37">
        <f>C268+C269</f>
        <v>0</v>
      </c>
      <c r="D267" s="37">
        <f t="shared" ref="D267:T267" si="86">D268+D269</f>
        <v>0</v>
      </c>
      <c r="E267" s="37">
        <f t="shared" si="86"/>
        <v>0</v>
      </c>
      <c r="F267" s="37">
        <f t="shared" si="86"/>
        <v>0</v>
      </c>
      <c r="G267" s="37">
        <f t="shared" si="86"/>
        <v>0</v>
      </c>
      <c r="H267" s="37">
        <f t="shared" si="86"/>
        <v>0</v>
      </c>
      <c r="I267" s="37">
        <f t="shared" si="86"/>
        <v>0</v>
      </c>
      <c r="J267" s="37">
        <f t="shared" si="86"/>
        <v>0</v>
      </c>
      <c r="K267" s="37">
        <f t="shared" si="86"/>
        <v>0</v>
      </c>
      <c r="L267" s="37">
        <f t="shared" si="86"/>
        <v>0</v>
      </c>
      <c r="M267" s="37">
        <f t="shared" si="86"/>
        <v>0</v>
      </c>
      <c r="N267" s="37">
        <f t="shared" si="86"/>
        <v>0</v>
      </c>
      <c r="O267" s="37">
        <f t="shared" si="86"/>
        <v>0</v>
      </c>
      <c r="P267" s="37">
        <f t="shared" si="86"/>
        <v>0</v>
      </c>
      <c r="Q267" s="37">
        <f t="shared" si="86"/>
        <v>0</v>
      </c>
      <c r="R267" s="37">
        <f t="shared" si="86"/>
        <v>0</v>
      </c>
      <c r="S267" s="37">
        <f t="shared" si="86"/>
        <v>0</v>
      </c>
      <c r="T267" s="37">
        <f t="shared" si="86"/>
        <v>0</v>
      </c>
    </row>
    <row r="268" spans="1:60">
      <c r="A268" s="308" t="s">
        <v>33</v>
      </c>
      <c r="B268" s="309" t="s">
        <v>279</v>
      </c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</row>
    <row r="269" spans="1:60">
      <c r="A269" s="310" t="s">
        <v>37</v>
      </c>
      <c r="B269" s="311" t="s">
        <v>280</v>
      </c>
      <c r="C269" s="298">
        <f t="shared" ref="C269:T269" si="87">C172</f>
        <v>0</v>
      </c>
      <c r="D269" s="298">
        <f t="shared" si="87"/>
        <v>0</v>
      </c>
      <c r="E269" s="298">
        <f t="shared" si="87"/>
        <v>0</v>
      </c>
      <c r="F269" s="298">
        <f t="shared" si="87"/>
        <v>0</v>
      </c>
      <c r="G269" s="298">
        <f t="shared" si="87"/>
        <v>0</v>
      </c>
      <c r="H269" s="298">
        <f t="shared" si="87"/>
        <v>0</v>
      </c>
      <c r="I269" s="298">
        <f t="shared" si="87"/>
        <v>0</v>
      </c>
      <c r="J269" s="298">
        <f t="shared" si="87"/>
        <v>0</v>
      </c>
      <c r="K269" s="298">
        <f t="shared" si="87"/>
        <v>0</v>
      </c>
      <c r="L269" s="298">
        <f t="shared" si="87"/>
        <v>0</v>
      </c>
      <c r="M269" s="298">
        <f t="shared" si="87"/>
        <v>0</v>
      </c>
      <c r="N269" s="298">
        <f t="shared" si="87"/>
        <v>0</v>
      </c>
      <c r="O269" s="298">
        <f t="shared" si="87"/>
        <v>0</v>
      </c>
      <c r="P269" s="298">
        <f t="shared" si="87"/>
        <v>0</v>
      </c>
      <c r="Q269" s="298">
        <f t="shared" si="87"/>
        <v>0</v>
      </c>
      <c r="R269" s="298">
        <f t="shared" si="87"/>
        <v>0</v>
      </c>
      <c r="S269" s="298">
        <f t="shared" si="87"/>
        <v>0</v>
      </c>
      <c r="T269" s="298">
        <f t="shared" si="87"/>
        <v>0</v>
      </c>
    </row>
    <row r="270" spans="1:60">
      <c r="A270" s="308" t="s">
        <v>64</v>
      </c>
      <c r="B270" s="6" t="s">
        <v>281</v>
      </c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</row>
    <row r="271" spans="1:60">
      <c r="A271" s="2"/>
      <c r="B271" s="312" t="s">
        <v>282</v>
      </c>
      <c r="C271" s="34">
        <f>C256+C264</f>
        <v>0</v>
      </c>
      <c r="D271" s="34">
        <f t="shared" ref="D271:T271" si="88">D256+D264</f>
        <v>0</v>
      </c>
      <c r="E271" s="34">
        <f t="shared" si="88"/>
        <v>0</v>
      </c>
      <c r="F271" s="34">
        <f t="shared" si="88"/>
        <v>0</v>
      </c>
      <c r="G271" s="34">
        <f t="shared" si="88"/>
        <v>0</v>
      </c>
      <c r="H271" s="34">
        <f t="shared" si="88"/>
        <v>0</v>
      </c>
      <c r="I271" s="34">
        <f t="shared" si="88"/>
        <v>0</v>
      </c>
      <c r="J271" s="34">
        <f t="shared" si="88"/>
        <v>0</v>
      </c>
      <c r="K271" s="34">
        <f t="shared" si="88"/>
        <v>0</v>
      </c>
      <c r="L271" s="34">
        <f t="shared" si="88"/>
        <v>0</v>
      </c>
      <c r="M271" s="34">
        <f t="shared" si="88"/>
        <v>0</v>
      </c>
      <c r="N271" s="34">
        <f t="shared" si="88"/>
        <v>0</v>
      </c>
      <c r="O271" s="34">
        <f t="shared" si="88"/>
        <v>0</v>
      </c>
      <c r="P271" s="34">
        <f t="shared" si="88"/>
        <v>0</v>
      </c>
      <c r="Q271" s="34">
        <f t="shared" si="88"/>
        <v>0</v>
      </c>
      <c r="R271" s="34">
        <f t="shared" si="88"/>
        <v>0</v>
      </c>
      <c r="S271" s="34">
        <f t="shared" si="88"/>
        <v>0</v>
      </c>
      <c r="T271" s="34">
        <f t="shared" si="88"/>
        <v>0</v>
      </c>
    </row>
    <row r="272" spans="1:60">
      <c r="A272" s="15"/>
      <c r="B272" s="55" t="s">
        <v>283</v>
      </c>
      <c r="C272" s="313"/>
      <c r="D272" s="313"/>
      <c r="E272" s="313"/>
      <c r="F272" s="313"/>
      <c r="G272" s="313"/>
      <c r="H272" s="313"/>
      <c r="I272" s="313"/>
      <c r="J272" s="313"/>
      <c r="K272" s="313"/>
      <c r="L272" s="313"/>
      <c r="M272" s="313"/>
      <c r="N272" s="313"/>
      <c r="O272" s="313"/>
      <c r="P272" s="313"/>
      <c r="Q272" s="313"/>
      <c r="R272" s="313"/>
      <c r="S272" s="313"/>
      <c r="T272" s="313"/>
    </row>
    <row r="273" spans="1:60">
      <c r="A273" s="3" t="s">
        <v>30</v>
      </c>
      <c r="B273" s="10" t="s">
        <v>284</v>
      </c>
      <c r="C273" s="35">
        <f>SUM(C274:C279)</f>
        <v>0</v>
      </c>
      <c r="D273" s="35">
        <f t="shared" ref="D273:T273" si="89">SUM(D274:D279)</f>
        <v>0</v>
      </c>
      <c r="E273" s="35">
        <f t="shared" si="89"/>
        <v>0</v>
      </c>
      <c r="F273" s="35">
        <f t="shared" si="89"/>
        <v>0</v>
      </c>
      <c r="G273" s="35">
        <f t="shared" si="89"/>
        <v>0</v>
      </c>
      <c r="H273" s="35">
        <f t="shared" si="89"/>
        <v>0</v>
      </c>
      <c r="I273" s="35">
        <f t="shared" si="89"/>
        <v>0</v>
      </c>
      <c r="J273" s="35">
        <f t="shared" si="89"/>
        <v>0</v>
      </c>
      <c r="K273" s="35">
        <f t="shared" si="89"/>
        <v>0</v>
      </c>
      <c r="L273" s="35">
        <f t="shared" si="89"/>
        <v>0</v>
      </c>
      <c r="M273" s="35">
        <f t="shared" si="89"/>
        <v>0</v>
      </c>
      <c r="N273" s="35">
        <f t="shared" si="89"/>
        <v>0</v>
      </c>
      <c r="O273" s="35">
        <f t="shared" si="89"/>
        <v>0</v>
      </c>
      <c r="P273" s="35">
        <f t="shared" si="89"/>
        <v>0</v>
      </c>
      <c r="Q273" s="35">
        <f t="shared" si="89"/>
        <v>0</v>
      </c>
      <c r="R273" s="35">
        <f t="shared" si="89"/>
        <v>0</v>
      </c>
      <c r="S273" s="35">
        <f t="shared" si="89"/>
        <v>0</v>
      </c>
      <c r="T273" s="35">
        <f t="shared" si="89"/>
        <v>0</v>
      </c>
    </row>
    <row r="274" spans="1:60">
      <c r="A274" s="308" t="s">
        <v>31</v>
      </c>
      <c r="B274" s="6" t="s">
        <v>285</v>
      </c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</row>
    <row r="275" spans="1:60">
      <c r="A275" s="308" t="s">
        <v>38</v>
      </c>
      <c r="B275" s="6" t="s">
        <v>286</v>
      </c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</row>
    <row r="276" spans="1:60">
      <c r="A276" s="308" t="s">
        <v>63</v>
      </c>
      <c r="B276" s="6" t="s">
        <v>287</v>
      </c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</row>
    <row r="277" spans="1:60" s="8" customFormat="1">
      <c r="A277" s="270" t="s">
        <v>64</v>
      </c>
      <c r="B277" s="6" t="s">
        <v>288</v>
      </c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280"/>
      <c r="V277" s="280"/>
      <c r="W277" s="280"/>
      <c r="X277" s="280"/>
      <c r="Y277" s="280"/>
      <c r="Z277" s="280"/>
      <c r="AA277" s="280"/>
      <c r="AB277" s="280"/>
      <c r="AC277" s="280"/>
      <c r="AD277" s="280"/>
      <c r="AE277" s="280"/>
      <c r="AF277" s="280"/>
      <c r="AG277" s="280"/>
      <c r="AH277" s="280"/>
      <c r="AI277" s="280"/>
      <c r="AJ277" s="280"/>
      <c r="AK277" s="280"/>
      <c r="AL277" s="280"/>
      <c r="AM277" s="280"/>
      <c r="AN277" s="280"/>
      <c r="AO277" s="280"/>
      <c r="AP277" s="280"/>
      <c r="AQ277" s="280"/>
      <c r="AR277" s="280"/>
      <c r="AS277" s="280"/>
      <c r="AT277" s="280"/>
      <c r="AU277" s="280"/>
      <c r="AV277" s="280"/>
      <c r="AW277" s="280"/>
      <c r="AX277" s="280"/>
      <c r="AY277" s="280"/>
      <c r="AZ277" s="280"/>
      <c r="BA277" s="280"/>
      <c r="BB277" s="280"/>
      <c r="BC277" s="280"/>
      <c r="BD277" s="280"/>
      <c r="BE277" s="280"/>
      <c r="BF277" s="280"/>
      <c r="BG277" s="280"/>
      <c r="BH277" s="280"/>
    </row>
    <row r="278" spans="1:60" s="8" customFormat="1">
      <c r="A278" s="308" t="s">
        <v>65</v>
      </c>
      <c r="B278" s="6" t="s">
        <v>289</v>
      </c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280"/>
      <c r="V278" s="280"/>
      <c r="W278" s="280"/>
      <c r="X278" s="280"/>
      <c r="Y278" s="280"/>
      <c r="Z278" s="280"/>
      <c r="AA278" s="280"/>
      <c r="AB278" s="280"/>
      <c r="AC278" s="280"/>
      <c r="AD278" s="280"/>
      <c r="AE278" s="280"/>
      <c r="AF278" s="280"/>
      <c r="AG278" s="280"/>
      <c r="AH278" s="280"/>
      <c r="AI278" s="280"/>
      <c r="AJ278" s="280"/>
      <c r="AK278" s="280"/>
      <c r="AL278" s="280"/>
      <c r="AM278" s="280"/>
      <c r="AN278" s="280"/>
      <c r="AO278" s="280"/>
      <c r="AP278" s="280"/>
      <c r="AQ278" s="280"/>
      <c r="AR278" s="280"/>
      <c r="AS278" s="280"/>
      <c r="AT278" s="280"/>
      <c r="AU278" s="280"/>
      <c r="AV278" s="280"/>
      <c r="AW278" s="280"/>
      <c r="AX278" s="280"/>
      <c r="AY278" s="280"/>
      <c r="AZ278" s="280"/>
      <c r="BA278" s="280"/>
      <c r="BB278" s="280"/>
      <c r="BC278" s="280"/>
      <c r="BD278" s="280"/>
      <c r="BE278" s="280"/>
      <c r="BF278" s="280"/>
      <c r="BG278" s="280"/>
      <c r="BH278" s="280"/>
    </row>
    <row r="279" spans="1:60" s="8" customFormat="1">
      <c r="A279" s="308" t="s">
        <v>290</v>
      </c>
      <c r="B279" s="6" t="s">
        <v>291</v>
      </c>
      <c r="C279" s="37">
        <f>C65</f>
        <v>0</v>
      </c>
      <c r="D279" s="37">
        <f t="shared" ref="D279:T279" si="90">D65</f>
        <v>0</v>
      </c>
      <c r="E279" s="37">
        <f t="shared" si="90"/>
        <v>0</v>
      </c>
      <c r="F279" s="37">
        <f t="shared" si="90"/>
        <v>0</v>
      </c>
      <c r="G279" s="37">
        <f t="shared" si="90"/>
        <v>0</v>
      </c>
      <c r="H279" s="37">
        <f t="shared" si="90"/>
        <v>0</v>
      </c>
      <c r="I279" s="37">
        <f t="shared" si="90"/>
        <v>0</v>
      </c>
      <c r="J279" s="37">
        <f t="shared" si="90"/>
        <v>0</v>
      </c>
      <c r="K279" s="37">
        <f t="shared" si="90"/>
        <v>0</v>
      </c>
      <c r="L279" s="37">
        <f t="shared" si="90"/>
        <v>0</v>
      </c>
      <c r="M279" s="37">
        <f t="shared" si="90"/>
        <v>0</v>
      </c>
      <c r="N279" s="37">
        <f t="shared" si="90"/>
        <v>0</v>
      </c>
      <c r="O279" s="37">
        <f t="shared" si="90"/>
        <v>0</v>
      </c>
      <c r="P279" s="37">
        <f t="shared" si="90"/>
        <v>0</v>
      </c>
      <c r="Q279" s="37">
        <f t="shared" si="90"/>
        <v>0</v>
      </c>
      <c r="R279" s="37">
        <f t="shared" si="90"/>
        <v>0</v>
      </c>
      <c r="S279" s="37">
        <f t="shared" si="90"/>
        <v>0</v>
      </c>
      <c r="T279" s="37">
        <f t="shared" si="90"/>
        <v>0</v>
      </c>
      <c r="U279" s="280"/>
      <c r="V279" s="280"/>
      <c r="W279" s="280"/>
      <c r="X279" s="280"/>
      <c r="Y279" s="280"/>
      <c r="Z279" s="280"/>
      <c r="AA279" s="280"/>
      <c r="AB279" s="280"/>
      <c r="AC279" s="280"/>
      <c r="AD279" s="280"/>
      <c r="AE279" s="280"/>
      <c r="AF279" s="280"/>
      <c r="AG279" s="280"/>
      <c r="AH279" s="280"/>
      <c r="AI279" s="280"/>
      <c r="AJ279" s="280"/>
      <c r="AK279" s="280"/>
      <c r="AL279" s="280"/>
      <c r="AM279" s="280"/>
      <c r="AN279" s="280"/>
      <c r="AO279" s="280"/>
      <c r="AP279" s="280"/>
      <c r="AQ279" s="280"/>
      <c r="AR279" s="280"/>
      <c r="AS279" s="280"/>
      <c r="AT279" s="280"/>
      <c r="AU279" s="280"/>
      <c r="AV279" s="280"/>
      <c r="AW279" s="280"/>
      <c r="AX279" s="280"/>
      <c r="AY279" s="280"/>
      <c r="AZ279" s="280"/>
      <c r="BA279" s="280"/>
      <c r="BB279" s="280"/>
      <c r="BC279" s="280"/>
      <c r="BD279" s="280"/>
      <c r="BE279" s="280"/>
      <c r="BF279" s="280"/>
      <c r="BG279" s="280"/>
      <c r="BH279" s="280"/>
    </row>
    <row r="280" spans="1:60" s="265" customFormat="1">
      <c r="A280" s="314" t="s">
        <v>56</v>
      </c>
      <c r="B280" s="10" t="s">
        <v>292</v>
      </c>
      <c r="C280" s="35">
        <f>C281+C282+C285+C289</f>
        <v>0</v>
      </c>
      <c r="D280" s="35">
        <f t="shared" ref="D280:T280" si="91">D281+D282+D285+D289</f>
        <v>0</v>
      </c>
      <c r="E280" s="35">
        <f t="shared" si="91"/>
        <v>0</v>
      </c>
      <c r="F280" s="35">
        <f t="shared" si="91"/>
        <v>0</v>
      </c>
      <c r="G280" s="35">
        <f t="shared" si="91"/>
        <v>0</v>
      </c>
      <c r="H280" s="35">
        <f t="shared" si="91"/>
        <v>0</v>
      </c>
      <c r="I280" s="35">
        <f t="shared" si="91"/>
        <v>0</v>
      </c>
      <c r="J280" s="35">
        <f t="shared" si="91"/>
        <v>0</v>
      </c>
      <c r="K280" s="35">
        <f t="shared" si="91"/>
        <v>0</v>
      </c>
      <c r="L280" s="35">
        <f t="shared" si="91"/>
        <v>0</v>
      </c>
      <c r="M280" s="35">
        <f t="shared" si="91"/>
        <v>0</v>
      </c>
      <c r="N280" s="35">
        <f t="shared" si="91"/>
        <v>0</v>
      </c>
      <c r="O280" s="35">
        <f t="shared" si="91"/>
        <v>0</v>
      </c>
      <c r="P280" s="35">
        <f t="shared" si="91"/>
        <v>0</v>
      </c>
      <c r="Q280" s="35">
        <f t="shared" si="91"/>
        <v>0</v>
      </c>
      <c r="R280" s="35">
        <f t="shared" si="91"/>
        <v>0</v>
      </c>
      <c r="S280" s="35">
        <f t="shared" si="91"/>
        <v>0</v>
      </c>
      <c r="T280" s="35">
        <f t="shared" si="91"/>
        <v>0</v>
      </c>
      <c r="U280" s="264"/>
      <c r="V280" s="264"/>
      <c r="W280" s="264"/>
      <c r="X280" s="264"/>
      <c r="Y280" s="264"/>
      <c r="Z280" s="264"/>
      <c r="AA280" s="264"/>
      <c r="AB280" s="264"/>
      <c r="AC280" s="264"/>
      <c r="AD280" s="264"/>
      <c r="AE280" s="264"/>
      <c r="AF280" s="264"/>
      <c r="AG280" s="264"/>
      <c r="AH280" s="264"/>
      <c r="AI280" s="264"/>
      <c r="AJ280" s="264"/>
      <c r="AK280" s="264"/>
      <c r="AL280" s="264"/>
      <c r="AM280" s="264"/>
      <c r="AN280" s="264"/>
      <c r="AO280" s="264"/>
      <c r="AP280" s="264"/>
      <c r="AQ280" s="264"/>
      <c r="AR280" s="264"/>
      <c r="AS280" s="264"/>
      <c r="AT280" s="264"/>
      <c r="AU280" s="264"/>
      <c r="AV280" s="264"/>
      <c r="AW280" s="264"/>
      <c r="AX280" s="264"/>
      <c r="AY280" s="264"/>
      <c r="AZ280" s="264"/>
      <c r="BA280" s="264"/>
      <c r="BB280" s="264"/>
      <c r="BC280" s="264"/>
      <c r="BD280" s="264"/>
      <c r="BE280" s="264"/>
      <c r="BF280" s="264"/>
      <c r="BG280" s="264"/>
      <c r="BH280" s="264"/>
    </row>
    <row r="281" spans="1:60" s="8" customFormat="1">
      <c r="A281" s="270" t="s">
        <v>31</v>
      </c>
      <c r="B281" s="6" t="s">
        <v>293</v>
      </c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280"/>
      <c r="V281" s="280"/>
      <c r="W281" s="280"/>
      <c r="X281" s="280"/>
      <c r="Y281" s="280"/>
      <c r="Z281" s="280"/>
      <c r="AA281" s="280"/>
      <c r="AB281" s="280"/>
      <c r="AC281" s="280"/>
      <c r="AD281" s="280"/>
      <c r="AE281" s="280"/>
      <c r="AF281" s="280"/>
      <c r="AG281" s="280"/>
      <c r="AH281" s="280"/>
      <c r="AI281" s="280"/>
      <c r="AJ281" s="280"/>
      <c r="AK281" s="280"/>
      <c r="AL281" s="280"/>
      <c r="AM281" s="280"/>
      <c r="AN281" s="280"/>
      <c r="AO281" s="280"/>
      <c r="AP281" s="280"/>
      <c r="AQ281" s="280"/>
      <c r="AR281" s="280"/>
      <c r="AS281" s="280"/>
      <c r="AT281" s="280"/>
      <c r="AU281" s="280"/>
      <c r="AV281" s="280"/>
      <c r="AW281" s="280"/>
      <c r="AX281" s="280"/>
      <c r="AY281" s="280"/>
      <c r="AZ281" s="280"/>
      <c r="BA281" s="280"/>
      <c r="BB281" s="280"/>
      <c r="BC281" s="280"/>
      <c r="BD281" s="280"/>
      <c r="BE281" s="280"/>
      <c r="BF281" s="280"/>
      <c r="BG281" s="280"/>
      <c r="BH281" s="280"/>
    </row>
    <row r="282" spans="1:60" s="8" customFormat="1">
      <c r="A282" s="270" t="s">
        <v>38</v>
      </c>
      <c r="B282" s="6" t="s">
        <v>294</v>
      </c>
      <c r="C282" s="37">
        <f>SUM(C283:C284)</f>
        <v>0</v>
      </c>
      <c r="D282" s="37">
        <f t="shared" ref="D282:T282" si="92">SUM(D283:D284)</f>
        <v>0</v>
      </c>
      <c r="E282" s="37">
        <f t="shared" si="92"/>
        <v>0</v>
      </c>
      <c r="F282" s="37">
        <f t="shared" si="92"/>
        <v>0</v>
      </c>
      <c r="G282" s="37">
        <f t="shared" si="92"/>
        <v>0</v>
      </c>
      <c r="H282" s="37">
        <f t="shared" si="92"/>
        <v>0</v>
      </c>
      <c r="I282" s="37">
        <f t="shared" si="92"/>
        <v>0</v>
      </c>
      <c r="J282" s="37">
        <f t="shared" si="92"/>
        <v>0</v>
      </c>
      <c r="K282" s="37">
        <f t="shared" si="92"/>
        <v>0</v>
      </c>
      <c r="L282" s="37">
        <f t="shared" si="92"/>
        <v>0</v>
      </c>
      <c r="M282" s="37">
        <f t="shared" si="92"/>
        <v>0</v>
      </c>
      <c r="N282" s="37">
        <f t="shared" si="92"/>
        <v>0</v>
      </c>
      <c r="O282" s="37">
        <f t="shared" si="92"/>
        <v>0</v>
      </c>
      <c r="P282" s="37">
        <f t="shared" si="92"/>
        <v>0</v>
      </c>
      <c r="Q282" s="37">
        <f t="shared" si="92"/>
        <v>0</v>
      </c>
      <c r="R282" s="37">
        <f t="shared" si="92"/>
        <v>0</v>
      </c>
      <c r="S282" s="37">
        <f t="shared" si="92"/>
        <v>0</v>
      </c>
      <c r="T282" s="37">
        <f t="shared" si="92"/>
        <v>0</v>
      </c>
      <c r="U282" s="280"/>
      <c r="V282" s="280"/>
      <c r="W282" s="280"/>
      <c r="X282" s="280"/>
      <c r="Y282" s="280"/>
      <c r="Z282" s="280"/>
      <c r="AA282" s="280"/>
      <c r="AB282" s="280"/>
      <c r="AC282" s="280"/>
      <c r="AD282" s="280"/>
      <c r="AE282" s="280"/>
      <c r="AF282" s="280"/>
      <c r="AG282" s="280"/>
      <c r="AH282" s="280"/>
      <c r="AI282" s="280"/>
      <c r="AJ282" s="280"/>
      <c r="AK282" s="280"/>
      <c r="AL282" s="280"/>
      <c r="AM282" s="280"/>
      <c r="AN282" s="280"/>
      <c r="AO282" s="280"/>
      <c r="AP282" s="280"/>
      <c r="AQ282" s="280"/>
      <c r="AR282" s="280"/>
      <c r="AS282" s="280"/>
      <c r="AT282" s="280"/>
      <c r="AU282" s="280"/>
      <c r="AV282" s="280"/>
      <c r="AW282" s="280"/>
      <c r="AX282" s="280"/>
      <c r="AY282" s="280"/>
      <c r="AZ282" s="280"/>
      <c r="BA282" s="280"/>
      <c r="BB282" s="280"/>
      <c r="BC282" s="280"/>
      <c r="BD282" s="280"/>
      <c r="BE282" s="280"/>
      <c r="BF282" s="280"/>
      <c r="BG282" s="280"/>
      <c r="BH282" s="280"/>
    </row>
    <row r="283" spans="1:60" s="8" customFormat="1">
      <c r="A283" s="270" t="s">
        <v>33</v>
      </c>
      <c r="B283" s="309" t="s">
        <v>295</v>
      </c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280"/>
      <c r="V283" s="280"/>
      <c r="W283" s="280"/>
      <c r="X283" s="280"/>
      <c r="Y283" s="280"/>
      <c r="Z283" s="280"/>
      <c r="AA283" s="280"/>
      <c r="AB283" s="280"/>
      <c r="AC283" s="280"/>
      <c r="AD283" s="280"/>
      <c r="AE283" s="280"/>
      <c r="AF283" s="280"/>
      <c r="AG283" s="280"/>
      <c r="AH283" s="280"/>
      <c r="AI283" s="280"/>
      <c r="AJ283" s="280"/>
      <c r="AK283" s="280"/>
      <c r="AL283" s="280"/>
      <c r="AM283" s="280"/>
      <c r="AN283" s="280"/>
      <c r="AO283" s="280"/>
      <c r="AP283" s="280"/>
      <c r="AQ283" s="280"/>
      <c r="AR283" s="280"/>
      <c r="AS283" s="280"/>
      <c r="AT283" s="280"/>
      <c r="AU283" s="280"/>
      <c r="AV283" s="280"/>
      <c r="AW283" s="280"/>
      <c r="AX283" s="280"/>
      <c r="AY283" s="280"/>
      <c r="AZ283" s="280"/>
      <c r="BA283" s="280"/>
      <c r="BB283" s="280"/>
      <c r="BC283" s="280"/>
      <c r="BD283" s="280"/>
      <c r="BE283" s="280"/>
      <c r="BF283" s="280"/>
      <c r="BG283" s="280"/>
      <c r="BH283" s="280"/>
    </row>
    <row r="284" spans="1:60" s="8" customFormat="1">
      <c r="A284" s="270" t="s">
        <v>37</v>
      </c>
      <c r="B284" s="309" t="s">
        <v>296</v>
      </c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280"/>
      <c r="V284" s="280"/>
      <c r="W284" s="280"/>
      <c r="X284" s="280"/>
      <c r="Y284" s="280"/>
      <c r="Z284" s="280"/>
      <c r="AA284" s="280"/>
      <c r="AB284" s="280"/>
      <c r="AC284" s="280"/>
      <c r="AD284" s="280"/>
      <c r="AE284" s="280"/>
      <c r="AF284" s="280"/>
      <c r="AG284" s="280"/>
      <c r="AH284" s="280"/>
      <c r="AI284" s="280"/>
      <c r="AJ284" s="280"/>
      <c r="AK284" s="280"/>
      <c r="AL284" s="280"/>
      <c r="AM284" s="280"/>
      <c r="AN284" s="280"/>
      <c r="AO284" s="280"/>
      <c r="AP284" s="280"/>
      <c r="AQ284" s="280"/>
      <c r="AR284" s="280"/>
      <c r="AS284" s="280"/>
      <c r="AT284" s="280"/>
      <c r="AU284" s="280"/>
      <c r="AV284" s="280"/>
      <c r="AW284" s="280"/>
      <c r="AX284" s="280"/>
      <c r="AY284" s="280"/>
      <c r="AZ284" s="280"/>
      <c r="BA284" s="280"/>
      <c r="BB284" s="280"/>
      <c r="BC284" s="280"/>
      <c r="BD284" s="280"/>
      <c r="BE284" s="280"/>
      <c r="BF284" s="280"/>
      <c r="BG284" s="280"/>
      <c r="BH284" s="280"/>
    </row>
    <row r="285" spans="1:60" s="8" customFormat="1">
      <c r="A285" s="270" t="s">
        <v>63</v>
      </c>
      <c r="B285" s="6" t="s">
        <v>297</v>
      </c>
      <c r="C285" s="37">
        <f>SUM(C286:C288)</f>
        <v>0</v>
      </c>
      <c r="D285" s="37">
        <f t="shared" ref="D285:T285" si="93">SUM(D286:D288)</f>
        <v>0</v>
      </c>
      <c r="E285" s="37">
        <f t="shared" si="93"/>
        <v>0</v>
      </c>
      <c r="F285" s="37">
        <f t="shared" si="93"/>
        <v>0</v>
      </c>
      <c r="G285" s="37">
        <f t="shared" si="93"/>
        <v>0</v>
      </c>
      <c r="H285" s="37">
        <f t="shared" si="93"/>
        <v>0</v>
      </c>
      <c r="I285" s="37">
        <f t="shared" si="93"/>
        <v>0</v>
      </c>
      <c r="J285" s="37">
        <f t="shared" si="93"/>
        <v>0</v>
      </c>
      <c r="K285" s="37">
        <f t="shared" si="93"/>
        <v>0</v>
      </c>
      <c r="L285" s="37">
        <f t="shared" si="93"/>
        <v>0</v>
      </c>
      <c r="M285" s="37">
        <f t="shared" si="93"/>
        <v>0</v>
      </c>
      <c r="N285" s="37">
        <f t="shared" si="93"/>
        <v>0</v>
      </c>
      <c r="O285" s="37">
        <f t="shared" si="93"/>
        <v>0</v>
      </c>
      <c r="P285" s="37">
        <f t="shared" si="93"/>
        <v>0</v>
      </c>
      <c r="Q285" s="37">
        <f t="shared" si="93"/>
        <v>0</v>
      </c>
      <c r="R285" s="37">
        <f t="shared" si="93"/>
        <v>0</v>
      </c>
      <c r="S285" s="37">
        <f t="shared" si="93"/>
        <v>0</v>
      </c>
      <c r="T285" s="37">
        <f t="shared" si="93"/>
        <v>0</v>
      </c>
      <c r="U285" s="280"/>
      <c r="V285" s="280"/>
      <c r="W285" s="280"/>
      <c r="X285" s="280"/>
      <c r="Y285" s="280"/>
      <c r="Z285" s="280"/>
      <c r="AA285" s="280"/>
      <c r="AB285" s="280"/>
      <c r="AC285" s="280"/>
      <c r="AD285" s="280"/>
      <c r="AE285" s="280"/>
      <c r="AF285" s="280"/>
      <c r="AG285" s="280"/>
      <c r="AH285" s="280"/>
      <c r="AI285" s="280"/>
      <c r="AJ285" s="280"/>
      <c r="AK285" s="280"/>
      <c r="AL285" s="280"/>
      <c r="AM285" s="280"/>
      <c r="AN285" s="280"/>
      <c r="AO285" s="280"/>
      <c r="AP285" s="280"/>
      <c r="AQ285" s="280"/>
      <c r="AR285" s="280"/>
      <c r="AS285" s="280"/>
      <c r="AT285" s="280"/>
      <c r="AU285" s="280"/>
      <c r="AV285" s="280"/>
      <c r="AW285" s="280"/>
      <c r="AX285" s="280"/>
      <c r="AY285" s="280"/>
      <c r="AZ285" s="280"/>
      <c r="BA285" s="280"/>
      <c r="BB285" s="280"/>
      <c r="BC285" s="280"/>
      <c r="BD285" s="280"/>
      <c r="BE285" s="280"/>
      <c r="BF285" s="280"/>
      <c r="BG285" s="280"/>
      <c r="BH285" s="280"/>
    </row>
    <row r="286" spans="1:60" s="8" customFormat="1">
      <c r="A286" s="270" t="s">
        <v>33</v>
      </c>
      <c r="B286" s="309" t="s">
        <v>298</v>
      </c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280"/>
      <c r="V286" s="280"/>
      <c r="W286" s="280"/>
      <c r="X286" s="280"/>
      <c r="Y286" s="280"/>
      <c r="Z286" s="280"/>
      <c r="AA286" s="280"/>
      <c r="AB286" s="280"/>
      <c r="AC286" s="280"/>
      <c r="AD286" s="280"/>
      <c r="AE286" s="280"/>
      <c r="AF286" s="280"/>
      <c r="AG286" s="280"/>
      <c r="AH286" s="280"/>
      <c r="AI286" s="280"/>
      <c r="AJ286" s="280"/>
      <c r="AK286" s="280"/>
      <c r="AL286" s="280"/>
      <c r="AM286" s="280"/>
      <c r="AN286" s="280"/>
      <c r="AO286" s="280"/>
      <c r="AP286" s="280"/>
      <c r="AQ286" s="280"/>
      <c r="AR286" s="280"/>
      <c r="AS286" s="280"/>
      <c r="AT286" s="280"/>
      <c r="AU286" s="280"/>
      <c r="AV286" s="280"/>
      <c r="AW286" s="280"/>
      <c r="AX286" s="280"/>
      <c r="AY286" s="280"/>
      <c r="AZ286" s="280"/>
      <c r="BA286" s="280"/>
      <c r="BB286" s="280"/>
      <c r="BC286" s="280"/>
      <c r="BD286" s="280"/>
      <c r="BE286" s="280"/>
      <c r="BF286" s="280"/>
      <c r="BG286" s="280"/>
      <c r="BH286" s="280"/>
    </row>
    <row r="287" spans="1:60" s="8" customFormat="1">
      <c r="A287" s="270" t="s">
        <v>37</v>
      </c>
      <c r="B287" s="309" t="s">
        <v>295</v>
      </c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280"/>
      <c r="V287" s="280"/>
      <c r="W287" s="280"/>
      <c r="X287" s="280"/>
      <c r="Y287" s="280"/>
      <c r="Z287" s="280"/>
      <c r="AA287" s="280"/>
      <c r="AB287" s="280"/>
      <c r="AC287" s="280"/>
      <c r="AD287" s="280"/>
      <c r="AE287" s="280"/>
      <c r="AF287" s="280"/>
      <c r="AG287" s="280"/>
      <c r="AH287" s="280"/>
      <c r="AI287" s="280"/>
      <c r="AJ287" s="280"/>
      <c r="AK287" s="280"/>
      <c r="AL287" s="280"/>
      <c r="AM287" s="280"/>
      <c r="AN287" s="280"/>
      <c r="AO287" s="280"/>
      <c r="AP287" s="280"/>
      <c r="AQ287" s="280"/>
      <c r="AR287" s="280"/>
      <c r="AS287" s="280"/>
      <c r="AT287" s="280"/>
      <c r="AU287" s="280"/>
      <c r="AV287" s="280"/>
      <c r="AW287" s="280"/>
      <c r="AX287" s="280"/>
      <c r="AY287" s="280"/>
      <c r="AZ287" s="280"/>
      <c r="BA287" s="280"/>
      <c r="BB287" s="280"/>
      <c r="BC287" s="280"/>
      <c r="BD287" s="280"/>
      <c r="BE287" s="280"/>
      <c r="BF287" s="280"/>
      <c r="BG287" s="280"/>
      <c r="BH287" s="280"/>
    </row>
    <row r="288" spans="1:60" s="8" customFormat="1">
      <c r="A288" s="270" t="s">
        <v>51</v>
      </c>
      <c r="B288" s="309" t="s">
        <v>299</v>
      </c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280"/>
      <c r="V288" s="280"/>
      <c r="W288" s="280"/>
      <c r="X288" s="280"/>
      <c r="Y288" s="280"/>
      <c r="Z288" s="280"/>
      <c r="AA288" s="280"/>
      <c r="AB288" s="280"/>
      <c r="AC288" s="280"/>
      <c r="AD288" s="280"/>
      <c r="AE288" s="280"/>
      <c r="AF288" s="280"/>
      <c r="AG288" s="280"/>
      <c r="AH288" s="280"/>
      <c r="AI288" s="280"/>
      <c r="AJ288" s="280"/>
      <c r="AK288" s="280"/>
      <c r="AL288" s="280"/>
      <c r="AM288" s="280"/>
      <c r="AN288" s="280"/>
      <c r="AO288" s="280"/>
      <c r="AP288" s="280"/>
      <c r="AQ288" s="280"/>
      <c r="AR288" s="280"/>
      <c r="AS288" s="280"/>
      <c r="AT288" s="280"/>
      <c r="AU288" s="280"/>
      <c r="AV288" s="280"/>
      <c r="AW288" s="280"/>
      <c r="AX288" s="280"/>
      <c r="AY288" s="280"/>
      <c r="AZ288" s="280"/>
      <c r="BA288" s="280"/>
      <c r="BB288" s="280"/>
      <c r="BC288" s="280"/>
      <c r="BD288" s="280"/>
      <c r="BE288" s="280"/>
      <c r="BF288" s="280"/>
      <c r="BG288" s="280"/>
      <c r="BH288" s="280"/>
    </row>
    <row r="289" spans="1:60" s="8" customFormat="1" ht="25.5">
      <c r="A289" s="270" t="s">
        <v>64</v>
      </c>
      <c r="B289" s="6" t="s">
        <v>300</v>
      </c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280"/>
      <c r="V289" s="280"/>
      <c r="W289" s="280"/>
      <c r="X289" s="280"/>
      <c r="Y289" s="280"/>
      <c r="Z289" s="280"/>
      <c r="AA289" s="280"/>
      <c r="AB289" s="280"/>
      <c r="AC289" s="280"/>
      <c r="AD289" s="280"/>
      <c r="AE289" s="280"/>
      <c r="AF289" s="280"/>
      <c r="AG289" s="280"/>
      <c r="AH289" s="280"/>
      <c r="AI289" s="280"/>
      <c r="AJ289" s="280"/>
      <c r="AK289" s="280"/>
      <c r="AL289" s="280"/>
      <c r="AM289" s="280"/>
      <c r="AN289" s="280"/>
      <c r="AO289" s="280"/>
      <c r="AP289" s="280"/>
      <c r="AQ289" s="280"/>
      <c r="AR289" s="280"/>
      <c r="AS289" s="280"/>
      <c r="AT289" s="280"/>
      <c r="AU289" s="280"/>
      <c r="AV289" s="280"/>
      <c r="AW289" s="280"/>
      <c r="AX289" s="280"/>
      <c r="AY289" s="280"/>
      <c r="AZ289" s="280"/>
      <c r="BA289" s="280"/>
      <c r="BB289" s="280"/>
      <c r="BC289" s="280"/>
      <c r="BD289" s="280"/>
      <c r="BE289" s="280"/>
      <c r="BF289" s="280"/>
      <c r="BG289" s="280"/>
      <c r="BH289" s="280"/>
    </row>
    <row r="290" spans="1:60" s="265" customFormat="1">
      <c r="A290" s="315"/>
      <c r="B290" s="312" t="s">
        <v>303</v>
      </c>
      <c r="C290" s="34">
        <f>C273+C280</f>
        <v>0</v>
      </c>
      <c r="D290" s="34">
        <f t="shared" ref="D290:T290" si="94">D273+D280</f>
        <v>0</v>
      </c>
      <c r="E290" s="34">
        <f t="shared" si="94"/>
        <v>0</v>
      </c>
      <c r="F290" s="34">
        <f t="shared" si="94"/>
        <v>0</v>
      </c>
      <c r="G290" s="34">
        <f t="shared" si="94"/>
        <v>0</v>
      </c>
      <c r="H290" s="34">
        <f t="shared" si="94"/>
        <v>0</v>
      </c>
      <c r="I290" s="34">
        <f t="shared" si="94"/>
        <v>0</v>
      </c>
      <c r="J290" s="34">
        <f t="shared" si="94"/>
        <v>0</v>
      </c>
      <c r="K290" s="34">
        <f t="shared" si="94"/>
        <v>0</v>
      </c>
      <c r="L290" s="34">
        <f t="shared" si="94"/>
        <v>0</v>
      </c>
      <c r="M290" s="34">
        <f t="shared" si="94"/>
        <v>0</v>
      </c>
      <c r="N290" s="34">
        <f t="shared" si="94"/>
        <v>0</v>
      </c>
      <c r="O290" s="34">
        <f t="shared" si="94"/>
        <v>0</v>
      </c>
      <c r="P290" s="34">
        <f t="shared" si="94"/>
        <v>0</v>
      </c>
      <c r="Q290" s="34">
        <f t="shared" si="94"/>
        <v>0</v>
      </c>
      <c r="R290" s="34">
        <f t="shared" si="94"/>
        <v>0</v>
      </c>
      <c r="S290" s="34">
        <f t="shared" si="94"/>
        <v>0</v>
      </c>
      <c r="T290" s="34">
        <f t="shared" si="94"/>
        <v>0</v>
      </c>
      <c r="U290" s="264"/>
      <c r="V290" s="264"/>
      <c r="W290" s="264"/>
      <c r="X290" s="264"/>
      <c r="Y290" s="264"/>
      <c r="Z290" s="264"/>
      <c r="AA290" s="264"/>
      <c r="AB290" s="264"/>
      <c r="AC290" s="264"/>
      <c r="AD290" s="264"/>
      <c r="AE290" s="264"/>
      <c r="AF290" s="264"/>
      <c r="AG290" s="264"/>
      <c r="AH290" s="264"/>
      <c r="AI290" s="264"/>
      <c r="AJ290" s="264"/>
      <c r="AK290" s="264"/>
      <c r="AL290" s="264"/>
      <c r="AM290" s="264"/>
      <c r="AN290" s="264"/>
      <c r="AO290" s="264"/>
      <c r="AP290" s="264"/>
      <c r="AQ290" s="264"/>
      <c r="AR290" s="264"/>
      <c r="AS290" s="264"/>
      <c r="AT290" s="264"/>
      <c r="AU290" s="264"/>
      <c r="AV290" s="264"/>
      <c r="AW290" s="264"/>
      <c r="AX290" s="264"/>
      <c r="AY290" s="264"/>
      <c r="AZ290" s="264"/>
      <c r="BA290" s="264"/>
      <c r="BB290" s="264"/>
      <c r="BC290" s="264"/>
      <c r="BD290" s="264"/>
      <c r="BE290" s="264"/>
      <c r="BF290" s="264"/>
      <c r="BG290" s="264"/>
      <c r="BH290" s="264"/>
    </row>
    <row r="291" spans="1:60" s="286" customFormat="1">
      <c r="A291" s="321"/>
      <c r="B291" s="322" t="s">
        <v>304</v>
      </c>
      <c r="C291" s="323">
        <f>C271-C290</f>
        <v>0</v>
      </c>
      <c r="D291" s="323">
        <f t="shared" ref="D291:T291" si="95">D271-D290</f>
        <v>0</v>
      </c>
      <c r="E291" s="323">
        <f t="shared" si="95"/>
        <v>0</v>
      </c>
      <c r="F291" s="323">
        <f t="shared" si="95"/>
        <v>0</v>
      </c>
      <c r="G291" s="323">
        <f t="shared" si="95"/>
        <v>0</v>
      </c>
      <c r="H291" s="323">
        <f t="shared" si="95"/>
        <v>0</v>
      </c>
      <c r="I291" s="323">
        <f t="shared" si="95"/>
        <v>0</v>
      </c>
      <c r="J291" s="323">
        <f t="shared" si="95"/>
        <v>0</v>
      </c>
      <c r="K291" s="323">
        <f t="shared" si="95"/>
        <v>0</v>
      </c>
      <c r="L291" s="323">
        <f t="shared" si="95"/>
        <v>0</v>
      </c>
      <c r="M291" s="323">
        <f t="shared" si="95"/>
        <v>0</v>
      </c>
      <c r="N291" s="323">
        <f t="shared" si="95"/>
        <v>0</v>
      </c>
      <c r="O291" s="323">
        <f t="shared" si="95"/>
        <v>0</v>
      </c>
      <c r="P291" s="323">
        <f t="shared" si="95"/>
        <v>0</v>
      </c>
      <c r="Q291" s="323">
        <f t="shared" si="95"/>
        <v>0</v>
      </c>
      <c r="R291" s="323">
        <f t="shared" si="95"/>
        <v>0</v>
      </c>
      <c r="S291" s="323">
        <f t="shared" si="95"/>
        <v>0</v>
      </c>
      <c r="T291" s="323">
        <f t="shared" si="95"/>
        <v>0</v>
      </c>
      <c r="U291" s="285"/>
      <c r="V291" s="285"/>
      <c r="W291" s="285"/>
      <c r="X291" s="285"/>
      <c r="Y291" s="285"/>
      <c r="Z291" s="285"/>
      <c r="AA291" s="285"/>
      <c r="AB291" s="285"/>
      <c r="AC291" s="285"/>
      <c r="AD291" s="285"/>
      <c r="AE291" s="285"/>
      <c r="AF291" s="285"/>
      <c r="AG291" s="285"/>
      <c r="AH291" s="285"/>
      <c r="AI291" s="285"/>
      <c r="AJ291" s="285"/>
      <c r="AK291" s="285"/>
      <c r="AL291" s="285"/>
      <c r="AM291" s="285"/>
      <c r="AN291" s="285"/>
      <c r="AO291" s="285"/>
      <c r="AP291" s="285"/>
      <c r="AQ291" s="285"/>
      <c r="AR291" s="285"/>
      <c r="AS291" s="285"/>
      <c r="AT291" s="285"/>
      <c r="AU291" s="285"/>
      <c r="AV291" s="285"/>
      <c r="AW291" s="285"/>
      <c r="AX291" s="285"/>
      <c r="AY291" s="285"/>
      <c r="AZ291" s="285"/>
      <c r="BA291" s="285"/>
      <c r="BB291" s="285"/>
      <c r="BC291" s="285"/>
      <c r="BD291" s="285"/>
      <c r="BE291" s="285"/>
      <c r="BF291" s="285"/>
      <c r="BG291" s="285"/>
      <c r="BH291" s="285"/>
    </row>
    <row r="292" spans="1:60" s="286" customFormat="1">
      <c r="A292" s="321"/>
      <c r="B292" s="299"/>
      <c r="C292" s="300"/>
      <c r="D292" s="300"/>
      <c r="E292" s="300"/>
      <c r="F292" s="300"/>
      <c r="G292" s="300"/>
      <c r="H292" s="300"/>
      <c r="I292" s="300"/>
      <c r="J292" s="300"/>
      <c r="K292" s="300"/>
      <c r="L292" s="300"/>
      <c r="M292" s="300"/>
      <c r="N292" s="300"/>
      <c r="O292" s="300"/>
      <c r="P292" s="300"/>
      <c r="Q292" s="300"/>
      <c r="R292" s="300"/>
      <c r="S292" s="300"/>
      <c r="T292" s="300"/>
      <c r="U292" s="285"/>
      <c r="V292" s="285"/>
      <c r="W292" s="285"/>
      <c r="X292" s="285"/>
      <c r="Y292" s="285"/>
      <c r="Z292" s="285"/>
      <c r="AA292" s="285"/>
      <c r="AB292" s="285"/>
      <c r="AC292" s="285"/>
      <c r="AD292" s="285"/>
      <c r="AE292" s="285"/>
      <c r="AF292" s="285"/>
      <c r="AG292" s="285"/>
      <c r="AH292" s="285"/>
      <c r="AI292" s="285"/>
      <c r="AJ292" s="285"/>
      <c r="AK292" s="285"/>
      <c r="AL292" s="285"/>
      <c r="AM292" s="285"/>
      <c r="AN292" s="285"/>
      <c r="AO292" s="285"/>
      <c r="AP292" s="285"/>
      <c r="AQ292" s="285"/>
      <c r="AR292" s="285"/>
      <c r="AS292" s="285"/>
      <c r="AT292" s="285"/>
      <c r="AU292" s="285"/>
      <c r="AV292" s="285"/>
      <c r="AW292" s="285"/>
      <c r="AX292" s="285"/>
      <c r="AY292" s="285"/>
      <c r="AZ292" s="285"/>
      <c r="BA292" s="285"/>
      <c r="BB292" s="285"/>
      <c r="BC292" s="285"/>
      <c r="BD292" s="285"/>
      <c r="BE292" s="285"/>
      <c r="BF292" s="285"/>
      <c r="BG292" s="285"/>
      <c r="BH292" s="285"/>
    </row>
    <row r="293" spans="1:60" s="307" customFormat="1">
      <c r="A293" s="305" t="s">
        <v>375</v>
      </c>
      <c r="B293" s="24"/>
      <c r="C293" s="27"/>
      <c r="D293" s="27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306"/>
      <c r="V293" s="306"/>
      <c r="W293" s="306"/>
      <c r="X293" s="306"/>
      <c r="Y293" s="306"/>
      <c r="Z293" s="306"/>
      <c r="AA293" s="306"/>
      <c r="AB293" s="306"/>
      <c r="AC293" s="306"/>
      <c r="AD293" s="306"/>
      <c r="AE293" s="306"/>
      <c r="AF293" s="306"/>
      <c r="AG293" s="306"/>
      <c r="AH293" s="306"/>
      <c r="AI293" s="306"/>
      <c r="AJ293" s="306"/>
      <c r="AK293" s="306"/>
      <c r="AL293" s="306"/>
      <c r="AM293" s="306"/>
      <c r="AN293" s="306"/>
      <c r="AO293" s="306"/>
      <c r="AP293" s="306"/>
      <c r="AQ293" s="306"/>
      <c r="AR293" s="306"/>
      <c r="AS293" s="306"/>
      <c r="AT293" s="306"/>
      <c r="AU293" s="306"/>
      <c r="AV293" s="306"/>
      <c r="AW293" s="306"/>
      <c r="AX293" s="306"/>
      <c r="AY293" s="306"/>
      <c r="AZ293" s="306"/>
      <c r="BA293" s="306"/>
      <c r="BB293" s="306"/>
      <c r="BC293" s="306"/>
      <c r="BD293" s="306"/>
      <c r="BE293" s="306"/>
      <c r="BF293" s="306"/>
      <c r="BG293" s="306"/>
      <c r="BH293" s="306"/>
    </row>
    <row r="294" spans="1:60" s="286" customFormat="1">
      <c r="A294" s="321"/>
      <c r="B294" s="299"/>
      <c r="C294" s="300"/>
      <c r="D294" s="300"/>
      <c r="E294" s="300"/>
      <c r="F294" s="300"/>
      <c r="G294" s="300"/>
      <c r="H294" s="300"/>
      <c r="I294" s="300"/>
      <c r="J294" s="300"/>
      <c r="K294" s="300"/>
      <c r="L294" s="300"/>
      <c r="M294" s="300"/>
      <c r="N294" s="300"/>
      <c r="O294" s="300"/>
      <c r="P294" s="300"/>
      <c r="Q294" s="300"/>
      <c r="R294" s="300"/>
      <c r="S294" s="300"/>
      <c r="T294" s="300"/>
      <c r="U294" s="285"/>
      <c r="V294" s="285"/>
      <c r="W294" s="285"/>
      <c r="X294" s="285"/>
      <c r="Y294" s="285"/>
      <c r="Z294" s="285"/>
      <c r="AA294" s="285"/>
      <c r="AB294" s="285"/>
      <c r="AC294" s="285"/>
      <c r="AD294" s="285"/>
      <c r="AE294" s="285"/>
      <c r="AF294" s="285"/>
      <c r="AG294" s="285"/>
      <c r="AH294" s="285"/>
      <c r="AI294" s="285"/>
      <c r="AJ294" s="285"/>
      <c r="AK294" s="285"/>
      <c r="AL294" s="285"/>
      <c r="AM294" s="285"/>
      <c r="AN294" s="285"/>
      <c r="AO294" s="285"/>
      <c r="AP294" s="285"/>
      <c r="AQ294" s="285"/>
      <c r="AR294" s="285"/>
      <c r="AS294" s="285"/>
      <c r="AT294" s="285"/>
      <c r="AU294" s="285"/>
      <c r="AV294" s="285"/>
      <c r="AW294" s="285"/>
      <c r="AX294" s="285"/>
      <c r="AY294" s="285"/>
      <c r="AZ294" s="285"/>
      <c r="BA294" s="285"/>
      <c r="BB294" s="285"/>
      <c r="BC294" s="285"/>
      <c r="BD294" s="285"/>
      <c r="BE294" s="285"/>
      <c r="BF294" s="285"/>
      <c r="BG294" s="285"/>
      <c r="BH294" s="285"/>
    </row>
    <row r="295" spans="1:60" s="268" customFormat="1">
      <c r="A295" s="26" t="s">
        <v>27</v>
      </c>
      <c r="B295" s="49" t="s">
        <v>28</v>
      </c>
      <c r="C295" s="30" t="s">
        <v>29</v>
      </c>
      <c r="D295" s="30" t="s">
        <v>29</v>
      </c>
      <c r="E295" s="30" t="s">
        <v>29</v>
      </c>
      <c r="F295" s="30" t="s">
        <v>29</v>
      </c>
      <c r="G295" s="30" t="s">
        <v>29</v>
      </c>
      <c r="H295" s="30" t="s">
        <v>29</v>
      </c>
      <c r="I295" s="30" t="s">
        <v>29</v>
      </c>
      <c r="J295" s="30" t="s">
        <v>29</v>
      </c>
      <c r="K295" s="30" t="s">
        <v>29</v>
      </c>
      <c r="L295" s="30" t="s">
        <v>29</v>
      </c>
      <c r="M295" s="30" t="s">
        <v>29</v>
      </c>
      <c r="N295" s="30" t="s">
        <v>29</v>
      </c>
      <c r="O295" s="30" t="s">
        <v>29</v>
      </c>
      <c r="P295" s="30" t="s">
        <v>29</v>
      </c>
      <c r="Q295" s="30" t="s">
        <v>29</v>
      </c>
      <c r="R295" s="30" t="s">
        <v>29</v>
      </c>
      <c r="S295" s="30" t="s">
        <v>29</v>
      </c>
      <c r="T295" s="30" t="s">
        <v>29</v>
      </c>
    </row>
    <row r="296" spans="1:60">
      <c r="A296" s="3" t="s">
        <v>30</v>
      </c>
      <c r="B296" s="10" t="s">
        <v>267</v>
      </c>
      <c r="C296" s="35">
        <f>C297+C298+C301+C302+C303</f>
        <v>0</v>
      </c>
      <c r="D296" s="35">
        <f t="shared" ref="D296:T296" si="96">D297+D298+D301+D302+D303</f>
        <v>0</v>
      </c>
      <c r="E296" s="35">
        <f t="shared" si="96"/>
        <v>0</v>
      </c>
      <c r="F296" s="35">
        <f t="shared" si="96"/>
        <v>0</v>
      </c>
      <c r="G296" s="35">
        <f t="shared" si="96"/>
        <v>0</v>
      </c>
      <c r="H296" s="35">
        <f t="shared" si="96"/>
        <v>0</v>
      </c>
      <c r="I296" s="35">
        <f t="shared" si="96"/>
        <v>0</v>
      </c>
      <c r="J296" s="35">
        <f t="shared" si="96"/>
        <v>0</v>
      </c>
      <c r="K296" s="35">
        <f t="shared" si="96"/>
        <v>0</v>
      </c>
      <c r="L296" s="35">
        <f t="shared" si="96"/>
        <v>0</v>
      </c>
      <c r="M296" s="35">
        <f t="shared" si="96"/>
        <v>0</v>
      </c>
      <c r="N296" s="35">
        <f t="shared" si="96"/>
        <v>0</v>
      </c>
      <c r="O296" s="35">
        <f t="shared" si="96"/>
        <v>0</v>
      </c>
      <c r="P296" s="35">
        <f t="shared" si="96"/>
        <v>0</v>
      </c>
      <c r="Q296" s="35">
        <f t="shared" si="96"/>
        <v>0</v>
      </c>
      <c r="R296" s="35">
        <f t="shared" si="96"/>
        <v>0</v>
      </c>
      <c r="S296" s="35">
        <f t="shared" si="96"/>
        <v>0</v>
      </c>
      <c r="T296" s="35">
        <f t="shared" si="96"/>
        <v>0</v>
      </c>
    </row>
    <row r="297" spans="1:60" s="320" customFormat="1">
      <c r="A297" s="270" t="s">
        <v>31</v>
      </c>
      <c r="B297" s="6" t="s">
        <v>268</v>
      </c>
      <c r="C297" s="302">
        <f t="shared" ref="C297:T297" si="97">C257+C215</f>
        <v>0</v>
      </c>
      <c r="D297" s="302">
        <f t="shared" si="97"/>
        <v>0</v>
      </c>
      <c r="E297" s="302">
        <f t="shared" si="97"/>
        <v>0</v>
      </c>
      <c r="F297" s="302">
        <f t="shared" si="97"/>
        <v>0</v>
      </c>
      <c r="G297" s="302">
        <f t="shared" si="97"/>
        <v>0</v>
      </c>
      <c r="H297" s="302">
        <f t="shared" si="97"/>
        <v>0</v>
      </c>
      <c r="I297" s="302">
        <f t="shared" si="97"/>
        <v>0</v>
      </c>
      <c r="J297" s="302">
        <f t="shared" si="97"/>
        <v>0</v>
      </c>
      <c r="K297" s="302">
        <f t="shared" si="97"/>
        <v>0</v>
      </c>
      <c r="L297" s="302">
        <f t="shared" si="97"/>
        <v>0</v>
      </c>
      <c r="M297" s="302">
        <f t="shared" si="97"/>
        <v>0</v>
      </c>
      <c r="N297" s="302">
        <f t="shared" si="97"/>
        <v>0</v>
      </c>
      <c r="O297" s="302">
        <f t="shared" si="97"/>
        <v>0</v>
      </c>
      <c r="P297" s="302">
        <f t="shared" si="97"/>
        <v>0</v>
      </c>
      <c r="Q297" s="302">
        <f t="shared" si="97"/>
        <v>0</v>
      </c>
      <c r="R297" s="302">
        <f t="shared" si="97"/>
        <v>0</v>
      </c>
      <c r="S297" s="302">
        <f t="shared" si="97"/>
        <v>0</v>
      </c>
      <c r="T297" s="302">
        <f t="shared" si="97"/>
        <v>0</v>
      </c>
      <c r="U297" s="319"/>
      <c r="V297" s="319"/>
      <c r="W297" s="319"/>
      <c r="X297" s="319"/>
      <c r="Y297" s="319"/>
      <c r="Z297" s="319"/>
      <c r="AA297" s="319"/>
      <c r="AB297" s="319"/>
      <c r="AC297" s="319"/>
      <c r="AD297" s="319"/>
      <c r="AE297" s="319"/>
      <c r="AF297" s="319"/>
      <c r="AG297" s="319"/>
      <c r="AH297" s="319"/>
      <c r="AI297" s="319"/>
      <c r="AJ297" s="319"/>
      <c r="AK297" s="319"/>
      <c r="AL297" s="319"/>
      <c r="AM297" s="319"/>
      <c r="AN297" s="319"/>
      <c r="AO297" s="319"/>
      <c r="AP297" s="319"/>
      <c r="AQ297" s="319"/>
      <c r="AR297" s="319"/>
      <c r="AS297" s="319"/>
      <c r="AT297" s="319"/>
      <c r="AU297" s="319"/>
      <c r="AV297" s="319"/>
      <c r="AW297" s="319"/>
      <c r="AX297" s="319"/>
      <c r="AY297" s="319"/>
      <c r="AZ297" s="319"/>
      <c r="BA297" s="319"/>
      <c r="BB297" s="319"/>
      <c r="BC297" s="319"/>
      <c r="BD297" s="319"/>
      <c r="BE297" s="319"/>
      <c r="BF297" s="319"/>
      <c r="BG297" s="319"/>
      <c r="BH297" s="319"/>
    </row>
    <row r="298" spans="1:60">
      <c r="A298" s="308" t="s">
        <v>38</v>
      </c>
      <c r="B298" s="6" t="s">
        <v>269</v>
      </c>
      <c r="C298" s="37">
        <f>C299+C300</f>
        <v>0</v>
      </c>
      <c r="D298" s="37">
        <f t="shared" ref="D298:T298" si="98">D299+D300</f>
        <v>0</v>
      </c>
      <c r="E298" s="37">
        <f t="shared" si="98"/>
        <v>0</v>
      </c>
      <c r="F298" s="37">
        <f t="shared" si="98"/>
        <v>0</v>
      </c>
      <c r="G298" s="37">
        <f t="shared" si="98"/>
        <v>0</v>
      </c>
      <c r="H298" s="37">
        <f t="shared" si="98"/>
        <v>0</v>
      </c>
      <c r="I298" s="37">
        <f t="shared" si="98"/>
        <v>0</v>
      </c>
      <c r="J298" s="37">
        <f t="shared" si="98"/>
        <v>0</v>
      </c>
      <c r="K298" s="37">
        <f t="shared" si="98"/>
        <v>0</v>
      </c>
      <c r="L298" s="37">
        <f t="shared" si="98"/>
        <v>0</v>
      </c>
      <c r="M298" s="37">
        <f t="shared" si="98"/>
        <v>0</v>
      </c>
      <c r="N298" s="37">
        <f t="shared" si="98"/>
        <v>0</v>
      </c>
      <c r="O298" s="37">
        <f t="shared" si="98"/>
        <v>0</v>
      </c>
      <c r="P298" s="37">
        <f t="shared" si="98"/>
        <v>0</v>
      </c>
      <c r="Q298" s="37">
        <f t="shared" si="98"/>
        <v>0</v>
      </c>
      <c r="R298" s="37">
        <f t="shared" si="98"/>
        <v>0</v>
      </c>
      <c r="S298" s="37">
        <f t="shared" si="98"/>
        <v>0</v>
      </c>
      <c r="T298" s="37">
        <f t="shared" si="98"/>
        <v>0</v>
      </c>
    </row>
    <row r="299" spans="1:60" s="320" customFormat="1">
      <c r="A299" s="270" t="s">
        <v>33</v>
      </c>
      <c r="B299" s="309" t="s">
        <v>270</v>
      </c>
      <c r="C299" s="302">
        <f>C259+C217</f>
        <v>0</v>
      </c>
      <c r="D299" s="302">
        <f t="shared" ref="D299:T303" si="99">D259+D217</f>
        <v>0</v>
      </c>
      <c r="E299" s="302">
        <f t="shared" si="99"/>
        <v>0</v>
      </c>
      <c r="F299" s="302">
        <f t="shared" si="99"/>
        <v>0</v>
      </c>
      <c r="G299" s="302">
        <f t="shared" si="99"/>
        <v>0</v>
      </c>
      <c r="H299" s="302">
        <f t="shared" si="99"/>
        <v>0</v>
      </c>
      <c r="I299" s="302">
        <f t="shared" si="99"/>
        <v>0</v>
      </c>
      <c r="J299" s="302">
        <f t="shared" si="99"/>
        <v>0</v>
      </c>
      <c r="K299" s="302">
        <f t="shared" si="99"/>
        <v>0</v>
      </c>
      <c r="L299" s="302">
        <f t="shared" si="99"/>
        <v>0</v>
      </c>
      <c r="M299" s="302">
        <f t="shared" si="99"/>
        <v>0</v>
      </c>
      <c r="N299" s="302">
        <f t="shared" si="99"/>
        <v>0</v>
      </c>
      <c r="O299" s="302">
        <f t="shared" si="99"/>
        <v>0</v>
      </c>
      <c r="P299" s="302">
        <f t="shared" si="99"/>
        <v>0</v>
      </c>
      <c r="Q299" s="302">
        <f t="shared" si="99"/>
        <v>0</v>
      </c>
      <c r="R299" s="302">
        <f t="shared" si="99"/>
        <v>0</v>
      </c>
      <c r="S299" s="302">
        <f t="shared" si="99"/>
        <v>0</v>
      </c>
      <c r="T299" s="302">
        <f t="shared" si="99"/>
        <v>0</v>
      </c>
      <c r="U299" s="319"/>
      <c r="V299" s="319"/>
      <c r="W299" s="319"/>
      <c r="X299" s="319"/>
      <c r="Y299" s="319"/>
      <c r="Z299" s="319"/>
      <c r="AA299" s="319"/>
      <c r="AB299" s="319"/>
      <c r="AC299" s="319"/>
      <c r="AD299" s="319"/>
      <c r="AE299" s="319"/>
      <c r="AF299" s="319"/>
      <c r="AG299" s="319"/>
      <c r="AH299" s="319"/>
      <c r="AI299" s="319"/>
      <c r="AJ299" s="319"/>
      <c r="AK299" s="319"/>
      <c r="AL299" s="319"/>
      <c r="AM299" s="319"/>
      <c r="AN299" s="319"/>
      <c r="AO299" s="319"/>
      <c r="AP299" s="319"/>
      <c r="AQ299" s="319"/>
      <c r="AR299" s="319"/>
      <c r="AS299" s="319"/>
      <c r="AT299" s="319"/>
      <c r="AU299" s="319"/>
      <c r="AV299" s="319"/>
      <c r="AW299" s="319"/>
      <c r="AX299" s="319"/>
      <c r="AY299" s="319"/>
      <c r="AZ299" s="319"/>
      <c r="BA299" s="319"/>
      <c r="BB299" s="319"/>
      <c r="BC299" s="319"/>
      <c r="BD299" s="319"/>
      <c r="BE299" s="319"/>
      <c r="BF299" s="319"/>
      <c r="BG299" s="319"/>
      <c r="BH299" s="319"/>
    </row>
    <row r="300" spans="1:60" s="320" customFormat="1">
      <c r="A300" s="270" t="s">
        <v>37</v>
      </c>
      <c r="B300" s="309" t="s">
        <v>271</v>
      </c>
      <c r="C300" s="302">
        <f>C260+C218</f>
        <v>0</v>
      </c>
      <c r="D300" s="302">
        <f t="shared" si="99"/>
        <v>0</v>
      </c>
      <c r="E300" s="302">
        <f t="shared" si="99"/>
        <v>0</v>
      </c>
      <c r="F300" s="302">
        <f t="shared" si="99"/>
        <v>0</v>
      </c>
      <c r="G300" s="302">
        <f t="shared" si="99"/>
        <v>0</v>
      </c>
      <c r="H300" s="302">
        <f t="shared" si="99"/>
        <v>0</v>
      </c>
      <c r="I300" s="302">
        <f t="shared" si="99"/>
        <v>0</v>
      </c>
      <c r="J300" s="302">
        <f t="shared" si="99"/>
        <v>0</v>
      </c>
      <c r="K300" s="302">
        <f t="shared" si="99"/>
        <v>0</v>
      </c>
      <c r="L300" s="302">
        <f t="shared" si="99"/>
        <v>0</v>
      </c>
      <c r="M300" s="302">
        <f t="shared" si="99"/>
        <v>0</v>
      </c>
      <c r="N300" s="302">
        <f t="shared" si="99"/>
        <v>0</v>
      </c>
      <c r="O300" s="302">
        <f t="shared" si="99"/>
        <v>0</v>
      </c>
      <c r="P300" s="302">
        <f t="shared" si="99"/>
        <v>0</v>
      </c>
      <c r="Q300" s="302">
        <f t="shared" si="99"/>
        <v>0</v>
      </c>
      <c r="R300" s="302">
        <f t="shared" si="99"/>
        <v>0</v>
      </c>
      <c r="S300" s="302">
        <f t="shared" si="99"/>
        <v>0</v>
      </c>
      <c r="T300" s="302">
        <f t="shared" si="99"/>
        <v>0</v>
      </c>
      <c r="U300" s="319"/>
      <c r="V300" s="319"/>
      <c r="W300" s="319"/>
      <c r="X300" s="319"/>
      <c r="Y300" s="319"/>
      <c r="Z300" s="319"/>
      <c r="AA300" s="319"/>
      <c r="AB300" s="319"/>
      <c r="AC300" s="319"/>
      <c r="AD300" s="319"/>
      <c r="AE300" s="319"/>
      <c r="AF300" s="319"/>
      <c r="AG300" s="319"/>
      <c r="AH300" s="319"/>
      <c r="AI300" s="319"/>
      <c r="AJ300" s="319"/>
      <c r="AK300" s="319"/>
      <c r="AL300" s="319"/>
      <c r="AM300" s="319"/>
      <c r="AN300" s="319"/>
      <c r="AO300" s="319"/>
      <c r="AP300" s="319"/>
      <c r="AQ300" s="319"/>
      <c r="AR300" s="319"/>
      <c r="AS300" s="319"/>
      <c r="AT300" s="319"/>
      <c r="AU300" s="319"/>
      <c r="AV300" s="319"/>
      <c r="AW300" s="319"/>
      <c r="AX300" s="319"/>
      <c r="AY300" s="319"/>
      <c r="AZ300" s="319"/>
      <c r="BA300" s="319"/>
      <c r="BB300" s="319"/>
      <c r="BC300" s="319"/>
      <c r="BD300" s="319"/>
      <c r="BE300" s="319"/>
      <c r="BF300" s="319"/>
      <c r="BG300" s="319"/>
      <c r="BH300" s="319"/>
    </row>
    <row r="301" spans="1:60" s="320" customFormat="1">
      <c r="A301" s="270" t="s">
        <v>63</v>
      </c>
      <c r="B301" s="6" t="s">
        <v>272</v>
      </c>
      <c r="C301" s="302">
        <f>C261+C219</f>
        <v>0</v>
      </c>
      <c r="D301" s="302">
        <f t="shared" si="99"/>
        <v>0</v>
      </c>
      <c r="E301" s="302">
        <f t="shared" si="99"/>
        <v>0</v>
      </c>
      <c r="F301" s="302">
        <f t="shared" si="99"/>
        <v>0</v>
      </c>
      <c r="G301" s="302">
        <f t="shared" si="99"/>
        <v>0</v>
      </c>
      <c r="H301" s="302">
        <f t="shared" si="99"/>
        <v>0</v>
      </c>
      <c r="I301" s="302">
        <f t="shared" si="99"/>
        <v>0</v>
      </c>
      <c r="J301" s="302">
        <f t="shared" si="99"/>
        <v>0</v>
      </c>
      <c r="K301" s="302">
        <f t="shared" si="99"/>
        <v>0</v>
      </c>
      <c r="L301" s="302">
        <f t="shared" si="99"/>
        <v>0</v>
      </c>
      <c r="M301" s="302">
        <f t="shared" si="99"/>
        <v>0</v>
      </c>
      <c r="N301" s="302">
        <f t="shared" si="99"/>
        <v>0</v>
      </c>
      <c r="O301" s="302">
        <f t="shared" si="99"/>
        <v>0</v>
      </c>
      <c r="P301" s="302">
        <f t="shared" si="99"/>
        <v>0</v>
      </c>
      <c r="Q301" s="302">
        <f t="shared" si="99"/>
        <v>0</v>
      </c>
      <c r="R301" s="302">
        <f t="shared" si="99"/>
        <v>0</v>
      </c>
      <c r="S301" s="302">
        <f t="shared" si="99"/>
        <v>0</v>
      </c>
      <c r="T301" s="302">
        <f t="shared" si="99"/>
        <v>0</v>
      </c>
      <c r="U301" s="319"/>
      <c r="V301" s="319"/>
      <c r="W301" s="319"/>
      <c r="X301" s="319"/>
      <c r="Y301" s="319"/>
      <c r="Z301" s="319"/>
      <c r="AA301" s="319"/>
      <c r="AB301" s="319"/>
      <c r="AC301" s="319"/>
      <c r="AD301" s="319"/>
      <c r="AE301" s="319"/>
      <c r="AF301" s="319"/>
      <c r="AG301" s="319"/>
      <c r="AH301" s="319"/>
      <c r="AI301" s="319"/>
      <c r="AJ301" s="319"/>
      <c r="AK301" s="319"/>
      <c r="AL301" s="319"/>
      <c r="AM301" s="319"/>
      <c r="AN301" s="319"/>
      <c r="AO301" s="319"/>
      <c r="AP301" s="319"/>
      <c r="AQ301" s="319"/>
      <c r="AR301" s="319"/>
      <c r="AS301" s="319"/>
      <c r="AT301" s="319"/>
      <c r="AU301" s="319"/>
      <c r="AV301" s="319"/>
      <c r="AW301" s="319"/>
      <c r="AX301" s="319"/>
      <c r="AY301" s="319"/>
      <c r="AZ301" s="319"/>
      <c r="BA301" s="319"/>
      <c r="BB301" s="319"/>
      <c r="BC301" s="319"/>
      <c r="BD301" s="319"/>
      <c r="BE301" s="319"/>
      <c r="BF301" s="319"/>
      <c r="BG301" s="319"/>
      <c r="BH301" s="319"/>
    </row>
    <row r="302" spans="1:60" s="320" customFormat="1">
      <c r="A302" s="270" t="s">
        <v>64</v>
      </c>
      <c r="B302" s="6" t="s">
        <v>273</v>
      </c>
      <c r="C302" s="302">
        <f>C262+C220</f>
        <v>0</v>
      </c>
      <c r="D302" s="302">
        <f t="shared" si="99"/>
        <v>0</v>
      </c>
      <c r="E302" s="302">
        <f t="shared" si="99"/>
        <v>0</v>
      </c>
      <c r="F302" s="302">
        <f t="shared" si="99"/>
        <v>0</v>
      </c>
      <c r="G302" s="302">
        <f t="shared" si="99"/>
        <v>0</v>
      </c>
      <c r="H302" s="302">
        <f t="shared" si="99"/>
        <v>0</v>
      </c>
      <c r="I302" s="302">
        <f t="shared" si="99"/>
        <v>0</v>
      </c>
      <c r="J302" s="302">
        <f t="shared" si="99"/>
        <v>0</v>
      </c>
      <c r="K302" s="302">
        <f t="shared" si="99"/>
        <v>0</v>
      </c>
      <c r="L302" s="302">
        <f t="shared" si="99"/>
        <v>0</v>
      </c>
      <c r="M302" s="302">
        <f t="shared" si="99"/>
        <v>0</v>
      </c>
      <c r="N302" s="302">
        <f t="shared" si="99"/>
        <v>0</v>
      </c>
      <c r="O302" s="302">
        <f t="shared" si="99"/>
        <v>0</v>
      </c>
      <c r="P302" s="302">
        <f t="shared" si="99"/>
        <v>0</v>
      </c>
      <c r="Q302" s="302">
        <f t="shared" si="99"/>
        <v>0</v>
      </c>
      <c r="R302" s="302">
        <f t="shared" si="99"/>
        <v>0</v>
      </c>
      <c r="S302" s="302">
        <f t="shared" si="99"/>
        <v>0</v>
      </c>
      <c r="T302" s="302">
        <f t="shared" si="99"/>
        <v>0</v>
      </c>
      <c r="U302" s="319"/>
      <c r="V302" s="319"/>
      <c r="W302" s="319"/>
      <c r="X302" s="319"/>
      <c r="Y302" s="319"/>
      <c r="Z302" s="319"/>
      <c r="AA302" s="319"/>
      <c r="AB302" s="319"/>
      <c r="AC302" s="319"/>
      <c r="AD302" s="319"/>
      <c r="AE302" s="319"/>
      <c r="AF302" s="319"/>
      <c r="AG302" s="319"/>
      <c r="AH302" s="319"/>
      <c r="AI302" s="319"/>
      <c r="AJ302" s="319"/>
      <c r="AK302" s="319"/>
      <c r="AL302" s="319"/>
      <c r="AM302" s="319"/>
      <c r="AN302" s="319"/>
      <c r="AO302" s="319"/>
      <c r="AP302" s="319"/>
      <c r="AQ302" s="319"/>
      <c r="AR302" s="319"/>
      <c r="AS302" s="319"/>
      <c r="AT302" s="319"/>
      <c r="AU302" s="319"/>
      <c r="AV302" s="319"/>
      <c r="AW302" s="319"/>
      <c r="AX302" s="319"/>
      <c r="AY302" s="319"/>
      <c r="AZ302" s="319"/>
      <c r="BA302" s="319"/>
      <c r="BB302" s="319"/>
      <c r="BC302" s="319"/>
      <c r="BD302" s="319"/>
      <c r="BE302" s="319"/>
      <c r="BF302" s="319"/>
      <c r="BG302" s="319"/>
      <c r="BH302" s="319"/>
    </row>
    <row r="303" spans="1:60">
      <c r="A303" s="308" t="s">
        <v>65</v>
      </c>
      <c r="B303" s="6" t="s">
        <v>274</v>
      </c>
      <c r="C303" s="302">
        <f>C263+C221</f>
        <v>0</v>
      </c>
      <c r="D303" s="302">
        <f t="shared" si="99"/>
        <v>0</v>
      </c>
      <c r="E303" s="302">
        <f t="shared" si="99"/>
        <v>0</v>
      </c>
      <c r="F303" s="302">
        <f t="shared" si="99"/>
        <v>0</v>
      </c>
      <c r="G303" s="302">
        <f t="shared" si="99"/>
        <v>0</v>
      </c>
      <c r="H303" s="302">
        <f t="shared" si="99"/>
        <v>0</v>
      </c>
      <c r="I303" s="302">
        <f t="shared" si="99"/>
        <v>0</v>
      </c>
      <c r="J303" s="302">
        <f t="shared" si="99"/>
        <v>0</v>
      </c>
      <c r="K303" s="302">
        <f t="shared" si="99"/>
        <v>0</v>
      </c>
      <c r="L303" s="302">
        <f t="shared" si="99"/>
        <v>0</v>
      </c>
      <c r="M303" s="302">
        <f t="shared" si="99"/>
        <v>0</v>
      </c>
      <c r="N303" s="302">
        <f t="shared" si="99"/>
        <v>0</v>
      </c>
      <c r="O303" s="302">
        <f t="shared" si="99"/>
        <v>0</v>
      </c>
      <c r="P303" s="302">
        <f t="shared" si="99"/>
        <v>0</v>
      </c>
      <c r="Q303" s="302">
        <f t="shared" si="99"/>
        <v>0</v>
      </c>
      <c r="R303" s="302">
        <f t="shared" si="99"/>
        <v>0</v>
      </c>
      <c r="S303" s="302">
        <f t="shared" si="99"/>
        <v>0</v>
      </c>
      <c r="T303" s="302">
        <f t="shared" si="99"/>
        <v>0</v>
      </c>
    </row>
    <row r="304" spans="1:60">
      <c r="A304" s="3" t="s">
        <v>56</v>
      </c>
      <c r="B304" s="10" t="s">
        <v>275</v>
      </c>
      <c r="C304" s="35">
        <f t="shared" ref="C304:T304" si="100">C305+C306+C307+C310</f>
        <v>0</v>
      </c>
      <c r="D304" s="35">
        <f t="shared" si="100"/>
        <v>0</v>
      </c>
      <c r="E304" s="35">
        <f t="shared" si="100"/>
        <v>0</v>
      </c>
      <c r="F304" s="35">
        <f t="shared" si="100"/>
        <v>0</v>
      </c>
      <c r="G304" s="35">
        <f t="shared" si="100"/>
        <v>0</v>
      </c>
      <c r="H304" s="35">
        <f t="shared" si="100"/>
        <v>0</v>
      </c>
      <c r="I304" s="35">
        <f t="shared" si="100"/>
        <v>0</v>
      </c>
      <c r="J304" s="35">
        <f t="shared" si="100"/>
        <v>0</v>
      </c>
      <c r="K304" s="35">
        <f t="shared" si="100"/>
        <v>0</v>
      </c>
      <c r="L304" s="35">
        <f t="shared" si="100"/>
        <v>0</v>
      </c>
      <c r="M304" s="35">
        <f t="shared" si="100"/>
        <v>0</v>
      </c>
      <c r="N304" s="35">
        <f t="shared" si="100"/>
        <v>0</v>
      </c>
      <c r="O304" s="35">
        <f t="shared" si="100"/>
        <v>0</v>
      </c>
      <c r="P304" s="35">
        <f t="shared" si="100"/>
        <v>0</v>
      </c>
      <c r="Q304" s="35">
        <f t="shared" si="100"/>
        <v>0</v>
      </c>
      <c r="R304" s="35">
        <f t="shared" si="100"/>
        <v>0</v>
      </c>
      <c r="S304" s="35">
        <f t="shared" si="100"/>
        <v>0</v>
      </c>
      <c r="T304" s="35">
        <f t="shared" si="100"/>
        <v>0</v>
      </c>
    </row>
    <row r="305" spans="1:60" s="320" customFormat="1">
      <c r="A305" s="270" t="s">
        <v>31</v>
      </c>
      <c r="B305" s="6" t="s">
        <v>276</v>
      </c>
      <c r="C305" s="302">
        <f>C265+C223</f>
        <v>0</v>
      </c>
      <c r="D305" s="302">
        <f t="shared" ref="D305:T306" si="101">D265+D223</f>
        <v>0</v>
      </c>
      <c r="E305" s="302">
        <f t="shared" si="101"/>
        <v>0</v>
      </c>
      <c r="F305" s="302">
        <f t="shared" si="101"/>
        <v>0</v>
      </c>
      <c r="G305" s="302">
        <f t="shared" si="101"/>
        <v>0</v>
      </c>
      <c r="H305" s="302">
        <f t="shared" si="101"/>
        <v>0</v>
      </c>
      <c r="I305" s="302">
        <f t="shared" si="101"/>
        <v>0</v>
      </c>
      <c r="J305" s="302">
        <f t="shared" si="101"/>
        <v>0</v>
      </c>
      <c r="K305" s="302">
        <f t="shared" si="101"/>
        <v>0</v>
      </c>
      <c r="L305" s="302">
        <f t="shared" si="101"/>
        <v>0</v>
      </c>
      <c r="M305" s="302">
        <f t="shared" si="101"/>
        <v>0</v>
      </c>
      <c r="N305" s="302">
        <f t="shared" si="101"/>
        <v>0</v>
      </c>
      <c r="O305" s="302">
        <f t="shared" si="101"/>
        <v>0</v>
      </c>
      <c r="P305" s="302">
        <f t="shared" si="101"/>
        <v>0</v>
      </c>
      <c r="Q305" s="302">
        <f t="shared" si="101"/>
        <v>0</v>
      </c>
      <c r="R305" s="302">
        <f t="shared" si="101"/>
        <v>0</v>
      </c>
      <c r="S305" s="302">
        <f t="shared" si="101"/>
        <v>0</v>
      </c>
      <c r="T305" s="302">
        <f t="shared" si="101"/>
        <v>0</v>
      </c>
      <c r="U305" s="319"/>
      <c r="V305" s="319"/>
      <c r="W305" s="319"/>
      <c r="X305" s="319"/>
      <c r="Y305" s="319"/>
      <c r="Z305" s="319"/>
      <c r="AA305" s="319"/>
      <c r="AB305" s="319"/>
      <c r="AC305" s="319"/>
      <c r="AD305" s="319"/>
      <c r="AE305" s="319"/>
      <c r="AF305" s="319"/>
      <c r="AG305" s="319"/>
      <c r="AH305" s="319"/>
      <c r="AI305" s="319"/>
      <c r="AJ305" s="319"/>
      <c r="AK305" s="319"/>
      <c r="AL305" s="319"/>
      <c r="AM305" s="319"/>
      <c r="AN305" s="319"/>
      <c r="AO305" s="319"/>
      <c r="AP305" s="319"/>
      <c r="AQ305" s="319"/>
      <c r="AR305" s="319"/>
      <c r="AS305" s="319"/>
      <c r="AT305" s="319"/>
      <c r="AU305" s="319"/>
      <c r="AV305" s="319"/>
      <c r="AW305" s="319"/>
      <c r="AX305" s="319"/>
      <c r="AY305" s="319"/>
      <c r="AZ305" s="319"/>
      <c r="BA305" s="319"/>
      <c r="BB305" s="319"/>
      <c r="BC305" s="319"/>
      <c r="BD305" s="319"/>
      <c r="BE305" s="319"/>
      <c r="BF305" s="319"/>
      <c r="BG305" s="319"/>
      <c r="BH305" s="319"/>
    </row>
    <row r="306" spans="1:60" s="320" customFormat="1">
      <c r="A306" s="270" t="s">
        <v>38</v>
      </c>
      <c r="B306" s="6" t="s">
        <v>277</v>
      </c>
      <c r="C306" s="302">
        <f>C266+C224</f>
        <v>0</v>
      </c>
      <c r="D306" s="302">
        <f t="shared" si="101"/>
        <v>0</v>
      </c>
      <c r="E306" s="302">
        <f t="shared" si="101"/>
        <v>0</v>
      </c>
      <c r="F306" s="302">
        <f t="shared" si="101"/>
        <v>0</v>
      </c>
      <c r="G306" s="302">
        <f t="shared" si="101"/>
        <v>0</v>
      </c>
      <c r="H306" s="302">
        <f t="shared" si="101"/>
        <v>0</v>
      </c>
      <c r="I306" s="302">
        <f t="shared" si="101"/>
        <v>0</v>
      </c>
      <c r="J306" s="302">
        <f t="shared" si="101"/>
        <v>0</v>
      </c>
      <c r="K306" s="302">
        <f t="shared" si="101"/>
        <v>0</v>
      </c>
      <c r="L306" s="302">
        <f t="shared" si="101"/>
        <v>0</v>
      </c>
      <c r="M306" s="302">
        <f t="shared" si="101"/>
        <v>0</v>
      </c>
      <c r="N306" s="302">
        <f t="shared" si="101"/>
        <v>0</v>
      </c>
      <c r="O306" s="302">
        <f t="shared" si="101"/>
        <v>0</v>
      </c>
      <c r="P306" s="302">
        <f t="shared" si="101"/>
        <v>0</v>
      </c>
      <c r="Q306" s="302">
        <f t="shared" si="101"/>
        <v>0</v>
      </c>
      <c r="R306" s="302">
        <f t="shared" si="101"/>
        <v>0</v>
      </c>
      <c r="S306" s="302">
        <f t="shared" si="101"/>
        <v>0</v>
      </c>
      <c r="T306" s="302">
        <f t="shared" si="101"/>
        <v>0</v>
      </c>
      <c r="U306" s="319"/>
      <c r="V306" s="319"/>
      <c r="W306" s="319"/>
      <c r="X306" s="319"/>
      <c r="Y306" s="319"/>
      <c r="Z306" s="319"/>
      <c r="AA306" s="319"/>
      <c r="AB306" s="319"/>
      <c r="AC306" s="319"/>
      <c r="AD306" s="319"/>
      <c r="AE306" s="319"/>
      <c r="AF306" s="319"/>
      <c r="AG306" s="319"/>
      <c r="AH306" s="319"/>
      <c r="AI306" s="319"/>
      <c r="AJ306" s="319"/>
      <c r="AK306" s="319"/>
      <c r="AL306" s="319"/>
      <c r="AM306" s="319"/>
      <c r="AN306" s="319"/>
      <c r="AO306" s="319"/>
      <c r="AP306" s="319"/>
      <c r="AQ306" s="319"/>
      <c r="AR306" s="319"/>
      <c r="AS306" s="319"/>
      <c r="AT306" s="319"/>
      <c r="AU306" s="319"/>
      <c r="AV306" s="319"/>
      <c r="AW306" s="319"/>
      <c r="AX306" s="319"/>
      <c r="AY306" s="319"/>
      <c r="AZ306" s="319"/>
      <c r="BA306" s="319"/>
      <c r="BB306" s="319"/>
      <c r="BC306" s="319"/>
      <c r="BD306" s="319"/>
      <c r="BE306" s="319"/>
      <c r="BF306" s="319"/>
      <c r="BG306" s="319"/>
      <c r="BH306" s="319"/>
    </row>
    <row r="307" spans="1:60">
      <c r="A307" s="308" t="s">
        <v>63</v>
      </c>
      <c r="B307" s="6" t="s">
        <v>278</v>
      </c>
      <c r="C307" s="37">
        <f>C308+C309</f>
        <v>0</v>
      </c>
      <c r="D307" s="37">
        <f t="shared" ref="D307:T307" si="102">D308+D309</f>
        <v>0</v>
      </c>
      <c r="E307" s="37">
        <f t="shared" si="102"/>
        <v>0</v>
      </c>
      <c r="F307" s="37">
        <f t="shared" si="102"/>
        <v>0</v>
      </c>
      <c r="G307" s="37">
        <f t="shared" si="102"/>
        <v>0</v>
      </c>
      <c r="H307" s="37">
        <f t="shared" si="102"/>
        <v>0</v>
      </c>
      <c r="I307" s="37">
        <f t="shared" si="102"/>
        <v>0</v>
      </c>
      <c r="J307" s="37">
        <f t="shared" si="102"/>
        <v>0</v>
      </c>
      <c r="K307" s="37">
        <f t="shared" si="102"/>
        <v>0</v>
      </c>
      <c r="L307" s="37">
        <f t="shared" si="102"/>
        <v>0</v>
      </c>
      <c r="M307" s="37">
        <f t="shared" si="102"/>
        <v>0</v>
      </c>
      <c r="N307" s="37">
        <f t="shared" si="102"/>
        <v>0</v>
      </c>
      <c r="O307" s="37">
        <f t="shared" si="102"/>
        <v>0</v>
      </c>
      <c r="P307" s="37">
        <f t="shared" si="102"/>
        <v>0</v>
      </c>
      <c r="Q307" s="37">
        <f t="shared" si="102"/>
        <v>0</v>
      </c>
      <c r="R307" s="37">
        <f t="shared" si="102"/>
        <v>0</v>
      </c>
      <c r="S307" s="37">
        <f t="shared" si="102"/>
        <v>0</v>
      </c>
      <c r="T307" s="37">
        <f t="shared" si="102"/>
        <v>0</v>
      </c>
    </row>
    <row r="308" spans="1:60" s="320" customFormat="1">
      <c r="A308" s="270" t="s">
        <v>33</v>
      </c>
      <c r="B308" s="309" t="s">
        <v>279</v>
      </c>
      <c r="C308" s="302">
        <f>C268+C226</f>
        <v>0</v>
      </c>
      <c r="D308" s="302">
        <f t="shared" ref="D308:T308" si="103">D268+D226</f>
        <v>0</v>
      </c>
      <c r="E308" s="302">
        <f t="shared" si="103"/>
        <v>0</v>
      </c>
      <c r="F308" s="302">
        <f t="shared" si="103"/>
        <v>0</v>
      </c>
      <c r="G308" s="302">
        <f t="shared" si="103"/>
        <v>0</v>
      </c>
      <c r="H308" s="302">
        <f t="shared" si="103"/>
        <v>0</v>
      </c>
      <c r="I308" s="302">
        <f t="shared" si="103"/>
        <v>0</v>
      </c>
      <c r="J308" s="302">
        <f t="shared" si="103"/>
        <v>0</v>
      </c>
      <c r="K308" s="302">
        <f t="shared" si="103"/>
        <v>0</v>
      </c>
      <c r="L308" s="302">
        <f t="shared" si="103"/>
        <v>0</v>
      </c>
      <c r="M308" s="302">
        <f t="shared" si="103"/>
        <v>0</v>
      </c>
      <c r="N308" s="302">
        <f t="shared" si="103"/>
        <v>0</v>
      </c>
      <c r="O308" s="302">
        <f t="shared" si="103"/>
        <v>0</v>
      </c>
      <c r="P308" s="302">
        <f t="shared" si="103"/>
        <v>0</v>
      </c>
      <c r="Q308" s="302">
        <f t="shared" si="103"/>
        <v>0</v>
      </c>
      <c r="R308" s="302">
        <f t="shared" si="103"/>
        <v>0</v>
      </c>
      <c r="S308" s="302">
        <f t="shared" si="103"/>
        <v>0</v>
      </c>
      <c r="T308" s="302">
        <f t="shared" si="103"/>
        <v>0</v>
      </c>
      <c r="U308" s="319"/>
      <c r="V308" s="319"/>
      <c r="W308" s="319"/>
      <c r="X308" s="319"/>
      <c r="Y308" s="319"/>
      <c r="Z308" s="319"/>
      <c r="AA308" s="319"/>
      <c r="AB308" s="319"/>
      <c r="AC308" s="319"/>
      <c r="AD308" s="319"/>
      <c r="AE308" s="319"/>
      <c r="AF308" s="319"/>
      <c r="AG308" s="319"/>
      <c r="AH308" s="319"/>
      <c r="AI308" s="319"/>
      <c r="AJ308" s="319"/>
      <c r="AK308" s="319"/>
      <c r="AL308" s="319"/>
      <c r="AM308" s="319"/>
      <c r="AN308" s="319"/>
      <c r="AO308" s="319"/>
      <c r="AP308" s="319"/>
      <c r="AQ308" s="319"/>
      <c r="AR308" s="319"/>
      <c r="AS308" s="319"/>
      <c r="AT308" s="319"/>
      <c r="AU308" s="319"/>
      <c r="AV308" s="319"/>
      <c r="AW308" s="319"/>
      <c r="AX308" s="319"/>
      <c r="AY308" s="319"/>
      <c r="AZ308" s="319"/>
      <c r="BA308" s="319"/>
      <c r="BB308" s="319"/>
      <c r="BC308" s="319"/>
      <c r="BD308" s="319"/>
      <c r="BE308" s="319"/>
      <c r="BF308" s="319"/>
      <c r="BG308" s="319"/>
      <c r="BH308" s="319"/>
    </row>
    <row r="309" spans="1:60" s="320" customFormat="1">
      <c r="A309" s="324" t="s">
        <v>37</v>
      </c>
      <c r="B309" s="311" t="s">
        <v>280</v>
      </c>
      <c r="C309" s="325">
        <f t="shared" ref="C309:T309" si="104">C209</f>
        <v>0</v>
      </c>
      <c r="D309" s="325">
        <f t="shared" si="104"/>
        <v>0</v>
      </c>
      <c r="E309" s="325">
        <f t="shared" si="104"/>
        <v>0</v>
      </c>
      <c r="F309" s="325">
        <f t="shared" si="104"/>
        <v>0</v>
      </c>
      <c r="G309" s="325">
        <f t="shared" si="104"/>
        <v>0</v>
      </c>
      <c r="H309" s="325">
        <f t="shared" si="104"/>
        <v>0</v>
      </c>
      <c r="I309" s="325">
        <f t="shared" si="104"/>
        <v>0</v>
      </c>
      <c r="J309" s="325">
        <f t="shared" si="104"/>
        <v>0</v>
      </c>
      <c r="K309" s="325">
        <f t="shared" si="104"/>
        <v>0</v>
      </c>
      <c r="L309" s="325">
        <f t="shared" si="104"/>
        <v>0</v>
      </c>
      <c r="M309" s="325">
        <f t="shared" si="104"/>
        <v>0</v>
      </c>
      <c r="N309" s="325">
        <f t="shared" si="104"/>
        <v>0</v>
      </c>
      <c r="O309" s="325">
        <f t="shared" si="104"/>
        <v>0</v>
      </c>
      <c r="P309" s="325">
        <f t="shared" si="104"/>
        <v>0</v>
      </c>
      <c r="Q309" s="325">
        <f t="shared" si="104"/>
        <v>0</v>
      </c>
      <c r="R309" s="325">
        <f t="shared" si="104"/>
        <v>0</v>
      </c>
      <c r="S309" s="325">
        <f t="shared" si="104"/>
        <v>0</v>
      </c>
      <c r="T309" s="325">
        <f t="shared" si="104"/>
        <v>0</v>
      </c>
      <c r="U309" s="319"/>
      <c r="V309" s="319"/>
      <c r="W309" s="319"/>
      <c r="X309" s="319"/>
      <c r="Y309" s="319"/>
      <c r="Z309" s="319"/>
      <c r="AA309" s="319"/>
      <c r="AB309" s="319"/>
      <c r="AC309" s="319"/>
      <c r="AD309" s="319"/>
      <c r="AE309" s="319"/>
      <c r="AF309" s="319"/>
      <c r="AG309" s="319"/>
      <c r="AH309" s="319"/>
      <c r="AI309" s="319"/>
      <c r="AJ309" s="319"/>
      <c r="AK309" s="319"/>
      <c r="AL309" s="319"/>
      <c r="AM309" s="319"/>
      <c r="AN309" s="319"/>
      <c r="AO309" s="319"/>
      <c r="AP309" s="319"/>
      <c r="AQ309" s="319"/>
      <c r="AR309" s="319"/>
      <c r="AS309" s="319"/>
      <c r="AT309" s="319"/>
      <c r="AU309" s="319"/>
      <c r="AV309" s="319"/>
      <c r="AW309" s="319"/>
      <c r="AX309" s="319"/>
      <c r="AY309" s="319"/>
      <c r="AZ309" s="319"/>
      <c r="BA309" s="319"/>
      <c r="BB309" s="319"/>
      <c r="BC309" s="319"/>
      <c r="BD309" s="319"/>
      <c r="BE309" s="319"/>
      <c r="BF309" s="319"/>
      <c r="BG309" s="319"/>
      <c r="BH309" s="319"/>
    </row>
    <row r="310" spans="1:60" s="320" customFormat="1">
      <c r="A310" s="270" t="s">
        <v>64</v>
      </c>
      <c r="B310" s="6" t="s">
        <v>281</v>
      </c>
      <c r="C310" s="302">
        <f>C270+C228</f>
        <v>0</v>
      </c>
      <c r="D310" s="302">
        <f t="shared" ref="D310:T310" si="105">D270+D228</f>
        <v>0</v>
      </c>
      <c r="E310" s="302">
        <f t="shared" si="105"/>
        <v>0</v>
      </c>
      <c r="F310" s="302">
        <f t="shared" si="105"/>
        <v>0</v>
      </c>
      <c r="G310" s="302">
        <f t="shared" si="105"/>
        <v>0</v>
      </c>
      <c r="H310" s="302">
        <f t="shared" si="105"/>
        <v>0</v>
      </c>
      <c r="I310" s="302">
        <f t="shared" si="105"/>
        <v>0</v>
      </c>
      <c r="J310" s="302">
        <f t="shared" si="105"/>
        <v>0</v>
      </c>
      <c r="K310" s="302">
        <f t="shared" si="105"/>
        <v>0</v>
      </c>
      <c r="L310" s="302">
        <f t="shared" si="105"/>
        <v>0</v>
      </c>
      <c r="M310" s="302">
        <f t="shared" si="105"/>
        <v>0</v>
      </c>
      <c r="N310" s="302">
        <f t="shared" si="105"/>
        <v>0</v>
      </c>
      <c r="O310" s="302">
        <f t="shared" si="105"/>
        <v>0</v>
      </c>
      <c r="P310" s="302">
        <f t="shared" si="105"/>
        <v>0</v>
      </c>
      <c r="Q310" s="302">
        <f t="shared" si="105"/>
        <v>0</v>
      </c>
      <c r="R310" s="302">
        <f t="shared" si="105"/>
        <v>0</v>
      </c>
      <c r="S310" s="302">
        <f t="shared" si="105"/>
        <v>0</v>
      </c>
      <c r="T310" s="302">
        <f t="shared" si="105"/>
        <v>0</v>
      </c>
      <c r="U310" s="319"/>
      <c r="V310" s="319"/>
      <c r="W310" s="319"/>
      <c r="X310" s="319"/>
      <c r="Y310" s="319"/>
      <c r="Z310" s="319"/>
      <c r="AA310" s="319"/>
      <c r="AB310" s="319"/>
      <c r="AC310" s="319"/>
      <c r="AD310" s="319"/>
      <c r="AE310" s="319"/>
      <c r="AF310" s="319"/>
      <c r="AG310" s="319"/>
      <c r="AH310" s="319"/>
      <c r="AI310" s="319"/>
      <c r="AJ310" s="319"/>
      <c r="AK310" s="319"/>
      <c r="AL310" s="319"/>
      <c r="AM310" s="319"/>
      <c r="AN310" s="319"/>
      <c r="AO310" s="319"/>
      <c r="AP310" s="319"/>
      <c r="AQ310" s="319"/>
      <c r="AR310" s="319"/>
      <c r="AS310" s="319"/>
      <c r="AT310" s="319"/>
      <c r="AU310" s="319"/>
      <c r="AV310" s="319"/>
      <c r="AW310" s="319"/>
      <c r="AX310" s="319"/>
      <c r="AY310" s="319"/>
      <c r="AZ310" s="319"/>
      <c r="BA310" s="319"/>
      <c r="BB310" s="319"/>
      <c r="BC310" s="319"/>
      <c r="BD310" s="319"/>
      <c r="BE310" s="319"/>
      <c r="BF310" s="319"/>
      <c r="BG310" s="319"/>
      <c r="BH310" s="319"/>
    </row>
    <row r="311" spans="1:60">
      <c r="A311" s="2"/>
      <c r="B311" s="312" t="s">
        <v>282</v>
      </c>
      <c r="C311" s="34">
        <f>C296+C304</f>
        <v>0</v>
      </c>
      <c r="D311" s="34">
        <f t="shared" ref="D311:T311" si="106">D296+D304</f>
        <v>0</v>
      </c>
      <c r="E311" s="34">
        <f t="shared" si="106"/>
        <v>0</v>
      </c>
      <c r="F311" s="34">
        <f t="shared" si="106"/>
        <v>0</v>
      </c>
      <c r="G311" s="34">
        <f t="shared" si="106"/>
        <v>0</v>
      </c>
      <c r="H311" s="34">
        <f t="shared" si="106"/>
        <v>0</v>
      </c>
      <c r="I311" s="34">
        <f t="shared" si="106"/>
        <v>0</v>
      </c>
      <c r="J311" s="34">
        <f t="shared" si="106"/>
        <v>0</v>
      </c>
      <c r="K311" s="34">
        <f t="shared" si="106"/>
        <v>0</v>
      </c>
      <c r="L311" s="34">
        <f t="shared" si="106"/>
        <v>0</v>
      </c>
      <c r="M311" s="34">
        <f t="shared" si="106"/>
        <v>0</v>
      </c>
      <c r="N311" s="34">
        <f t="shared" si="106"/>
        <v>0</v>
      </c>
      <c r="O311" s="34">
        <f t="shared" si="106"/>
        <v>0</v>
      </c>
      <c r="P311" s="34">
        <f t="shared" si="106"/>
        <v>0</v>
      </c>
      <c r="Q311" s="34">
        <f t="shared" si="106"/>
        <v>0</v>
      </c>
      <c r="R311" s="34">
        <f t="shared" si="106"/>
        <v>0</v>
      </c>
      <c r="S311" s="34">
        <f t="shared" si="106"/>
        <v>0</v>
      </c>
      <c r="T311" s="34">
        <f t="shared" si="106"/>
        <v>0</v>
      </c>
    </row>
    <row r="312" spans="1:60">
      <c r="A312" s="15"/>
      <c r="B312" s="55" t="s">
        <v>283</v>
      </c>
      <c r="C312" s="313"/>
      <c r="D312" s="313"/>
      <c r="E312" s="313"/>
      <c r="F312" s="313"/>
      <c r="G312" s="313"/>
      <c r="H312" s="313"/>
      <c r="I312" s="313"/>
      <c r="J312" s="313"/>
      <c r="K312" s="313"/>
      <c r="L312" s="313"/>
      <c r="M312" s="313"/>
      <c r="N312" s="313"/>
      <c r="O312" s="313"/>
      <c r="P312" s="313"/>
      <c r="Q312" s="313"/>
      <c r="R312" s="313"/>
      <c r="S312" s="313"/>
      <c r="T312" s="313"/>
    </row>
    <row r="313" spans="1:60">
      <c r="A313" s="3" t="s">
        <v>30</v>
      </c>
      <c r="B313" s="10" t="s">
        <v>284</v>
      </c>
      <c r="C313" s="35">
        <f>SUM(C314:C319)</f>
        <v>0</v>
      </c>
      <c r="D313" s="35">
        <f t="shared" ref="D313:T313" si="107">SUM(D314:D319)</f>
        <v>0</v>
      </c>
      <c r="E313" s="35">
        <f t="shared" si="107"/>
        <v>0</v>
      </c>
      <c r="F313" s="35">
        <f t="shared" si="107"/>
        <v>0</v>
      </c>
      <c r="G313" s="35">
        <f t="shared" si="107"/>
        <v>0</v>
      </c>
      <c r="H313" s="35">
        <f t="shared" si="107"/>
        <v>0</v>
      </c>
      <c r="I313" s="35">
        <f t="shared" si="107"/>
        <v>0</v>
      </c>
      <c r="J313" s="35">
        <f t="shared" si="107"/>
        <v>0</v>
      </c>
      <c r="K313" s="35">
        <f t="shared" si="107"/>
        <v>0</v>
      </c>
      <c r="L313" s="35">
        <f t="shared" si="107"/>
        <v>0</v>
      </c>
      <c r="M313" s="35">
        <f t="shared" si="107"/>
        <v>0</v>
      </c>
      <c r="N313" s="35">
        <f t="shared" si="107"/>
        <v>0</v>
      </c>
      <c r="O313" s="35">
        <f t="shared" si="107"/>
        <v>0</v>
      </c>
      <c r="P313" s="35">
        <f t="shared" si="107"/>
        <v>0</v>
      </c>
      <c r="Q313" s="35">
        <f t="shared" si="107"/>
        <v>0</v>
      </c>
      <c r="R313" s="35">
        <f t="shared" si="107"/>
        <v>0</v>
      </c>
      <c r="S313" s="35">
        <f t="shared" si="107"/>
        <v>0</v>
      </c>
      <c r="T313" s="35">
        <f t="shared" si="107"/>
        <v>0</v>
      </c>
    </row>
    <row r="314" spans="1:60" s="320" customFormat="1">
      <c r="A314" s="270" t="s">
        <v>31</v>
      </c>
      <c r="B314" s="6" t="s">
        <v>285</v>
      </c>
      <c r="C314" s="302">
        <f>C274+C232</f>
        <v>0</v>
      </c>
      <c r="D314" s="302">
        <f t="shared" ref="D314:T318" si="108">D274+D232</f>
        <v>0</v>
      </c>
      <c r="E314" s="302">
        <f t="shared" si="108"/>
        <v>0</v>
      </c>
      <c r="F314" s="302">
        <f t="shared" si="108"/>
        <v>0</v>
      </c>
      <c r="G314" s="302">
        <f t="shared" si="108"/>
        <v>0</v>
      </c>
      <c r="H314" s="302">
        <f t="shared" si="108"/>
        <v>0</v>
      </c>
      <c r="I314" s="302">
        <f t="shared" si="108"/>
        <v>0</v>
      </c>
      <c r="J314" s="302">
        <f t="shared" si="108"/>
        <v>0</v>
      </c>
      <c r="K314" s="302">
        <f t="shared" si="108"/>
        <v>0</v>
      </c>
      <c r="L314" s="302">
        <f t="shared" si="108"/>
        <v>0</v>
      </c>
      <c r="M314" s="302">
        <f t="shared" si="108"/>
        <v>0</v>
      </c>
      <c r="N314" s="302">
        <f t="shared" si="108"/>
        <v>0</v>
      </c>
      <c r="O314" s="302">
        <f t="shared" si="108"/>
        <v>0</v>
      </c>
      <c r="P314" s="302">
        <f t="shared" si="108"/>
        <v>0</v>
      </c>
      <c r="Q314" s="302">
        <f t="shared" si="108"/>
        <v>0</v>
      </c>
      <c r="R314" s="302">
        <f t="shared" si="108"/>
        <v>0</v>
      </c>
      <c r="S314" s="302">
        <f t="shared" si="108"/>
        <v>0</v>
      </c>
      <c r="T314" s="302">
        <f t="shared" si="108"/>
        <v>0</v>
      </c>
      <c r="U314" s="319"/>
      <c r="V314" s="319"/>
      <c r="W314" s="319"/>
      <c r="X314" s="319"/>
      <c r="Y314" s="319"/>
      <c r="Z314" s="319"/>
      <c r="AA314" s="319"/>
      <c r="AB314" s="319"/>
      <c r="AC314" s="319"/>
      <c r="AD314" s="319"/>
      <c r="AE314" s="319"/>
      <c r="AF314" s="319"/>
      <c r="AG314" s="319"/>
      <c r="AH314" s="319"/>
      <c r="AI314" s="319"/>
      <c r="AJ314" s="319"/>
      <c r="AK314" s="319"/>
      <c r="AL314" s="319"/>
      <c r="AM314" s="319"/>
      <c r="AN314" s="319"/>
      <c r="AO314" s="319"/>
      <c r="AP314" s="319"/>
      <c r="AQ314" s="319"/>
      <c r="AR314" s="319"/>
      <c r="AS314" s="319"/>
      <c r="AT314" s="319"/>
      <c r="AU314" s="319"/>
      <c r="AV314" s="319"/>
      <c r="AW314" s="319"/>
      <c r="AX314" s="319"/>
      <c r="AY314" s="319"/>
      <c r="AZ314" s="319"/>
      <c r="BA314" s="319"/>
      <c r="BB314" s="319"/>
      <c r="BC314" s="319"/>
      <c r="BD314" s="319"/>
      <c r="BE314" s="319"/>
      <c r="BF314" s="319"/>
      <c r="BG314" s="319"/>
      <c r="BH314" s="319"/>
    </row>
    <row r="315" spans="1:60" s="320" customFormat="1">
      <c r="A315" s="270" t="s">
        <v>38</v>
      </c>
      <c r="B315" s="6" t="s">
        <v>286</v>
      </c>
      <c r="C315" s="302">
        <f>C275+C233</f>
        <v>0</v>
      </c>
      <c r="D315" s="302">
        <f t="shared" si="108"/>
        <v>0</v>
      </c>
      <c r="E315" s="302">
        <f t="shared" si="108"/>
        <v>0</v>
      </c>
      <c r="F315" s="302">
        <f t="shared" si="108"/>
        <v>0</v>
      </c>
      <c r="G315" s="302">
        <f t="shared" si="108"/>
        <v>0</v>
      </c>
      <c r="H315" s="302">
        <f t="shared" si="108"/>
        <v>0</v>
      </c>
      <c r="I315" s="302">
        <f t="shared" si="108"/>
        <v>0</v>
      </c>
      <c r="J315" s="302">
        <f t="shared" si="108"/>
        <v>0</v>
      </c>
      <c r="K315" s="302">
        <f t="shared" si="108"/>
        <v>0</v>
      </c>
      <c r="L315" s="302">
        <f t="shared" si="108"/>
        <v>0</v>
      </c>
      <c r="M315" s="302">
        <f t="shared" si="108"/>
        <v>0</v>
      </c>
      <c r="N315" s="302">
        <f t="shared" si="108"/>
        <v>0</v>
      </c>
      <c r="O315" s="302">
        <f t="shared" si="108"/>
        <v>0</v>
      </c>
      <c r="P315" s="302">
        <f t="shared" si="108"/>
        <v>0</v>
      </c>
      <c r="Q315" s="302">
        <f t="shared" si="108"/>
        <v>0</v>
      </c>
      <c r="R315" s="302">
        <f t="shared" si="108"/>
        <v>0</v>
      </c>
      <c r="S315" s="302">
        <f t="shared" si="108"/>
        <v>0</v>
      </c>
      <c r="T315" s="302">
        <f t="shared" si="108"/>
        <v>0</v>
      </c>
      <c r="U315" s="319"/>
      <c r="V315" s="319"/>
      <c r="W315" s="319"/>
      <c r="X315" s="319"/>
      <c r="Y315" s="319"/>
      <c r="Z315" s="319"/>
      <c r="AA315" s="319"/>
      <c r="AB315" s="319"/>
      <c r="AC315" s="319"/>
      <c r="AD315" s="319"/>
      <c r="AE315" s="319"/>
      <c r="AF315" s="319"/>
      <c r="AG315" s="319"/>
      <c r="AH315" s="319"/>
      <c r="AI315" s="319"/>
      <c r="AJ315" s="319"/>
      <c r="AK315" s="319"/>
      <c r="AL315" s="319"/>
      <c r="AM315" s="319"/>
      <c r="AN315" s="319"/>
      <c r="AO315" s="319"/>
      <c r="AP315" s="319"/>
      <c r="AQ315" s="319"/>
      <c r="AR315" s="319"/>
      <c r="AS315" s="319"/>
      <c r="AT315" s="319"/>
      <c r="AU315" s="319"/>
      <c r="AV315" s="319"/>
      <c r="AW315" s="319"/>
      <c r="AX315" s="319"/>
      <c r="AY315" s="319"/>
      <c r="AZ315" s="319"/>
      <c r="BA315" s="319"/>
      <c r="BB315" s="319"/>
      <c r="BC315" s="319"/>
      <c r="BD315" s="319"/>
      <c r="BE315" s="319"/>
      <c r="BF315" s="319"/>
      <c r="BG315" s="319"/>
      <c r="BH315" s="319"/>
    </row>
    <row r="316" spans="1:60" s="320" customFormat="1">
      <c r="A316" s="270" t="s">
        <v>63</v>
      </c>
      <c r="B316" s="6" t="s">
        <v>287</v>
      </c>
      <c r="C316" s="302">
        <f>C276+C234</f>
        <v>0</v>
      </c>
      <c r="D316" s="302">
        <f t="shared" si="108"/>
        <v>0</v>
      </c>
      <c r="E316" s="302">
        <f t="shared" si="108"/>
        <v>0</v>
      </c>
      <c r="F316" s="302">
        <f t="shared" si="108"/>
        <v>0</v>
      </c>
      <c r="G316" s="302">
        <f t="shared" si="108"/>
        <v>0</v>
      </c>
      <c r="H316" s="302">
        <f t="shared" si="108"/>
        <v>0</v>
      </c>
      <c r="I316" s="302">
        <f t="shared" si="108"/>
        <v>0</v>
      </c>
      <c r="J316" s="302">
        <f t="shared" si="108"/>
        <v>0</v>
      </c>
      <c r="K316" s="302">
        <f t="shared" si="108"/>
        <v>0</v>
      </c>
      <c r="L316" s="302">
        <f t="shared" si="108"/>
        <v>0</v>
      </c>
      <c r="M316" s="302">
        <f t="shared" si="108"/>
        <v>0</v>
      </c>
      <c r="N316" s="302">
        <f t="shared" si="108"/>
        <v>0</v>
      </c>
      <c r="O316" s="302">
        <f t="shared" si="108"/>
        <v>0</v>
      </c>
      <c r="P316" s="302">
        <f t="shared" si="108"/>
        <v>0</v>
      </c>
      <c r="Q316" s="302">
        <f t="shared" si="108"/>
        <v>0</v>
      </c>
      <c r="R316" s="302">
        <f t="shared" si="108"/>
        <v>0</v>
      </c>
      <c r="S316" s="302">
        <f t="shared" si="108"/>
        <v>0</v>
      </c>
      <c r="T316" s="302">
        <f t="shared" si="108"/>
        <v>0</v>
      </c>
      <c r="U316" s="319"/>
      <c r="V316" s="319"/>
      <c r="W316" s="319"/>
      <c r="X316" s="319"/>
      <c r="Y316" s="319"/>
      <c r="Z316" s="319"/>
      <c r="AA316" s="319"/>
      <c r="AB316" s="319"/>
      <c r="AC316" s="319"/>
      <c r="AD316" s="319"/>
      <c r="AE316" s="319"/>
      <c r="AF316" s="319"/>
      <c r="AG316" s="319"/>
      <c r="AH316" s="319"/>
      <c r="AI316" s="319"/>
      <c r="AJ316" s="319"/>
      <c r="AK316" s="319"/>
      <c r="AL316" s="319"/>
      <c r="AM316" s="319"/>
      <c r="AN316" s="319"/>
      <c r="AO316" s="319"/>
      <c r="AP316" s="319"/>
      <c r="AQ316" s="319"/>
      <c r="AR316" s="319"/>
      <c r="AS316" s="319"/>
      <c r="AT316" s="319"/>
      <c r="AU316" s="319"/>
      <c r="AV316" s="319"/>
      <c r="AW316" s="319"/>
      <c r="AX316" s="319"/>
      <c r="AY316" s="319"/>
      <c r="AZ316" s="319"/>
      <c r="BA316" s="319"/>
      <c r="BB316" s="319"/>
      <c r="BC316" s="319"/>
      <c r="BD316" s="319"/>
      <c r="BE316" s="319"/>
      <c r="BF316" s="319"/>
      <c r="BG316" s="319"/>
      <c r="BH316" s="319"/>
    </row>
    <row r="317" spans="1:60" s="320" customFormat="1">
      <c r="A317" s="270" t="s">
        <v>64</v>
      </c>
      <c r="B317" s="6" t="s">
        <v>288</v>
      </c>
      <c r="C317" s="302">
        <f>C277+C235</f>
        <v>0</v>
      </c>
      <c r="D317" s="302">
        <f t="shared" si="108"/>
        <v>0</v>
      </c>
      <c r="E317" s="302">
        <f t="shared" si="108"/>
        <v>0</v>
      </c>
      <c r="F317" s="302">
        <f t="shared" si="108"/>
        <v>0</v>
      </c>
      <c r="G317" s="302">
        <f t="shared" si="108"/>
        <v>0</v>
      </c>
      <c r="H317" s="302">
        <f t="shared" si="108"/>
        <v>0</v>
      </c>
      <c r="I317" s="302">
        <f t="shared" si="108"/>
        <v>0</v>
      </c>
      <c r="J317" s="302">
        <f t="shared" si="108"/>
        <v>0</v>
      </c>
      <c r="K317" s="302">
        <f t="shared" si="108"/>
        <v>0</v>
      </c>
      <c r="L317" s="302">
        <f t="shared" si="108"/>
        <v>0</v>
      </c>
      <c r="M317" s="302">
        <f t="shared" si="108"/>
        <v>0</v>
      </c>
      <c r="N317" s="302">
        <f t="shared" si="108"/>
        <v>0</v>
      </c>
      <c r="O317" s="302">
        <f t="shared" si="108"/>
        <v>0</v>
      </c>
      <c r="P317" s="302">
        <f t="shared" si="108"/>
        <v>0</v>
      </c>
      <c r="Q317" s="302">
        <f t="shared" si="108"/>
        <v>0</v>
      </c>
      <c r="R317" s="302">
        <f t="shared" si="108"/>
        <v>0</v>
      </c>
      <c r="S317" s="302">
        <f t="shared" si="108"/>
        <v>0</v>
      </c>
      <c r="T317" s="302">
        <f t="shared" si="108"/>
        <v>0</v>
      </c>
      <c r="U317" s="319"/>
      <c r="V317" s="319"/>
      <c r="W317" s="319"/>
      <c r="X317" s="319"/>
      <c r="Y317" s="319"/>
      <c r="Z317" s="319"/>
      <c r="AA317" s="319"/>
      <c r="AB317" s="319"/>
      <c r="AC317" s="319"/>
      <c r="AD317" s="319"/>
      <c r="AE317" s="319"/>
      <c r="AF317" s="319"/>
      <c r="AG317" s="319"/>
      <c r="AH317" s="319"/>
      <c r="AI317" s="319"/>
      <c r="AJ317" s="319"/>
      <c r="AK317" s="319"/>
      <c r="AL317" s="319"/>
      <c r="AM317" s="319"/>
      <c r="AN317" s="319"/>
      <c r="AO317" s="319"/>
      <c r="AP317" s="319"/>
      <c r="AQ317" s="319"/>
      <c r="AR317" s="319"/>
      <c r="AS317" s="319"/>
      <c r="AT317" s="319"/>
      <c r="AU317" s="319"/>
      <c r="AV317" s="319"/>
      <c r="AW317" s="319"/>
      <c r="AX317" s="319"/>
      <c r="AY317" s="319"/>
      <c r="AZ317" s="319"/>
      <c r="BA317" s="319"/>
      <c r="BB317" s="319"/>
      <c r="BC317" s="319"/>
      <c r="BD317" s="319"/>
      <c r="BE317" s="319"/>
      <c r="BF317" s="319"/>
      <c r="BG317" s="319"/>
      <c r="BH317" s="319"/>
    </row>
    <row r="318" spans="1:60" s="320" customFormat="1">
      <c r="A318" s="308" t="s">
        <v>65</v>
      </c>
      <c r="B318" s="6" t="s">
        <v>289</v>
      </c>
      <c r="C318" s="302">
        <f>C278+C236</f>
        <v>0</v>
      </c>
      <c r="D318" s="302">
        <f t="shared" si="108"/>
        <v>0</v>
      </c>
      <c r="E318" s="302">
        <f t="shared" si="108"/>
        <v>0</v>
      </c>
      <c r="F318" s="302">
        <f t="shared" si="108"/>
        <v>0</v>
      </c>
      <c r="G318" s="302">
        <f t="shared" si="108"/>
        <v>0</v>
      </c>
      <c r="H318" s="302">
        <f t="shared" si="108"/>
        <v>0</v>
      </c>
      <c r="I318" s="302">
        <f t="shared" si="108"/>
        <v>0</v>
      </c>
      <c r="J318" s="302">
        <f t="shared" si="108"/>
        <v>0</v>
      </c>
      <c r="K318" s="302">
        <f t="shared" si="108"/>
        <v>0</v>
      </c>
      <c r="L318" s="302">
        <f t="shared" si="108"/>
        <v>0</v>
      </c>
      <c r="M318" s="302">
        <f t="shared" si="108"/>
        <v>0</v>
      </c>
      <c r="N318" s="302">
        <f t="shared" si="108"/>
        <v>0</v>
      </c>
      <c r="O318" s="302">
        <f t="shared" si="108"/>
        <v>0</v>
      </c>
      <c r="P318" s="302">
        <f t="shared" si="108"/>
        <v>0</v>
      </c>
      <c r="Q318" s="302">
        <f t="shared" si="108"/>
        <v>0</v>
      </c>
      <c r="R318" s="302">
        <f t="shared" si="108"/>
        <v>0</v>
      </c>
      <c r="S318" s="302">
        <f t="shared" si="108"/>
        <v>0</v>
      </c>
      <c r="T318" s="302">
        <f t="shared" si="108"/>
        <v>0</v>
      </c>
      <c r="U318" s="319"/>
      <c r="V318" s="319"/>
      <c r="W318" s="319"/>
      <c r="X318" s="319"/>
      <c r="Y318" s="319"/>
      <c r="Z318" s="319"/>
      <c r="AA318" s="319"/>
      <c r="AB318" s="319"/>
      <c r="AC318" s="319"/>
      <c r="AD318" s="319"/>
      <c r="AE318" s="319"/>
      <c r="AF318" s="319"/>
      <c r="AG318" s="319"/>
      <c r="AH318" s="319"/>
      <c r="AI318" s="319"/>
      <c r="AJ318" s="319"/>
      <c r="AK318" s="319"/>
      <c r="AL318" s="319"/>
      <c r="AM318" s="319"/>
      <c r="AN318" s="319"/>
      <c r="AO318" s="319"/>
      <c r="AP318" s="319"/>
      <c r="AQ318" s="319"/>
      <c r="AR318" s="319"/>
      <c r="AS318" s="319"/>
      <c r="AT318" s="319"/>
      <c r="AU318" s="319"/>
      <c r="AV318" s="319"/>
      <c r="AW318" s="319"/>
      <c r="AX318" s="319"/>
      <c r="AY318" s="319"/>
      <c r="AZ318" s="319"/>
      <c r="BA318" s="319"/>
      <c r="BB318" s="319"/>
      <c r="BC318" s="319"/>
      <c r="BD318" s="319"/>
      <c r="BE318" s="319"/>
      <c r="BF318" s="319"/>
      <c r="BG318" s="319"/>
      <c r="BH318" s="319"/>
    </row>
    <row r="319" spans="1:60">
      <c r="A319" s="308" t="s">
        <v>290</v>
      </c>
      <c r="B319" s="6" t="s">
        <v>291</v>
      </c>
      <c r="C319" s="37">
        <f>C98</f>
        <v>0</v>
      </c>
      <c r="D319" s="37">
        <f t="shared" ref="D319:T319" si="109">D98</f>
        <v>0</v>
      </c>
      <c r="E319" s="37">
        <f t="shared" si="109"/>
        <v>0</v>
      </c>
      <c r="F319" s="37">
        <f t="shared" si="109"/>
        <v>0</v>
      </c>
      <c r="G319" s="37">
        <f t="shared" si="109"/>
        <v>0</v>
      </c>
      <c r="H319" s="37">
        <f t="shared" si="109"/>
        <v>0</v>
      </c>
      <c r="I319" s="37">
        <f t="shared" si="109"/>
        <v>0</v>
      </c>
      <c r="J319" s="37">
        <f t="shared" si="109"/>
        <v>0</v>
      </c>
      <c r="K319" s="37">
        <f t="shared" si="109"/>
        <v>0</v>
      </c>
      <c r="L319" s="37">
        <f t="shared" si="109"/>
        <v>0</v>
      </c>
      <c r="M319" s="37">
        <f t="shared" si="109"/>
        <v>0</v>
      </c>
      <c r="N319" s="37">
        <f t="shared" si="109"/>
        <v>0</v>
      </c>
      <c r="O319" s="37">
        <f t="shared" si="109"/>
        <v>0</v>
      </c>
      <c r="P319" s="37">
        <f t="shared" si="109"/>
        <v>0</v>
      </c>
      <c r="Q319" s="37">
        <f t="shared" si="109"/>
        <v>0</v>
      </c>
      <c r="R319" s="37">
        <f t="shared" si="109"/>
        <v>0</v>
      </c>
      <c r="S319" s="37">
        <f t="shared" si="109"/>
        <v>0</v>
      </c>
      <c r="T319" s="37">
        <f t="shared" si="109"/>
        <v>0</v>
      </c>
    </row>
    <row r="320" spans="1:60" s="265" customFormat="1">
      <c r="A320" s="314" t="s">
        <v>56</v>
      </c>
      <c r="B320" s="10" t="s">
        <v>292</v>
      </c>
      <c r="C320" s="35">
        <f>C321+C322+C325+C329</f>
        <v>0</v>
      </c>
      <c r="D320" s="35">
        <f t="shared" ref="D320:T320" si="110">D321+D322+D325+D329</f>
        <v>0</v>
      </c>
      <c r="E320" s="35">
        <f t="shared" si="110"/>
        <v>0</v>
      </c>
      <c r="F320" s="35">
        <f t="shared" si="110"/>
        <v>0</v>
      </c>
      <c r="G320" s="35">
        <f t="shared" si="110"/>
        <v>0</v>
      </c>
      <c r="H320" s="35">
        <f t="shared" si="110"/>
        <v>0</v>
      </c>
      <c r="I320" s="35">
        <f t="shared" si="110"/>
        <v>0</v>
      </c>
      <c r="J320" s="35">
        <f t="shared" si="110"/>
        <v>0</v>
      </c>
      <c r="K320" s="35">
        <f t="shared" si="110"/>
        <v>0</v>
      </c>
      <c r="L320" s="35">
        <f t="shared" si="110"/>
        <v>0</v>
      </c>
      <c r="M320" s="35">
        <f t="shared" si="110"/>
        <v>0</v>
      </c>
      <c r="N320" s="35">
        <f t="shared" si="110"/>
        <v>0</v>
      </c>
      <c r="O320" s="35">
        <f t="shared" si="110"/>
        <v>0</v>
      </c>
      <c r="P320" s="35">
        <f t="shared" si="110"/>
        <v>0</v>
      </c>
      <c r="Q320" s="35">
        <f t="shared" si="110"/>
        <v>0</v>
      </c>
      <c r="R320" s="35">
        <f t="shared" si="110"/>
        <v>0</v>
      </c>
      <c r="S320" s="35">
        <f t="shared" si="110"/>
        <v>0</v>
      </c>
      <c r="T320" s="35">
        <f t="shared" si="110"/>
        <v>0</v>
      </c>
      <c r="U320" s="264"/>
      <c r="V320" s="264"/>
      <c r="W320" s="264"/>
      <c r="X320" s="264"/>
      <c r="Y320" s="264"/>
      <c r="Z320" s="264"/>
      <c r="AA320" s="264"/>
      <c r="AB320" s="264"/>
      <c r="AC320" s="264"/>
      <c r="AD320" s="264"/>
      <c r="AE320" s="264"/>
      <c r="AF320" s="264"/>
      <c r="AG320" s="264"/>
      <c r="AH320" s="264"/>
      <c r="AI320" s="264"/>
      <c r="AJ320" s="264"/>
      <c r="AK320" s="264"/>
      <c r="AL320" s="264"/>
      <c r="AM320" s="264"/>
      <c r="AN320" s="264"/>
      <c r="AO320" s="264"/>
      <c r="AP320" s="264"/>
      <c r="AQ320" s="264"/>
      <c r="AR320" s="264"/>
      <c r="AS320" s="264"/>
      <c r="AT320" s="264"/>
      <c r="AU320" s="264"/>
      <c r="AV320" s="264"/>
      <c r="AW320" s="264"/>
      <c r="AX320" s="264"/>
      <c r="AY320" s="264"/>
      <c r="AZ320" s="264"/>
      <c r="BA320" s="264"/>
      <c r="BB320" s="264"/>
      <c r="BC320" s="264"/>
      <c r="BD320" s="264"/>
      <c r="BE320" s="264"/>
      <c r="BF320" s="264"/>
      <c r="BG320" s="264"/>
      <c r="BH320" s="264"/>
    </row>
    <row r="321" spans="1:60" s="320" customFormat="1">
      <c r="A321" s="270" t="s">
        <v>31</v>
      </c>
      <c r="B321" s="6" t="s">
        <v>293</v>
      </c>
      <c r="C321" s="302">
        <f>C281+C239</f>
        <v>0</v>
      </c>
      <c r="D321" s="302">
        <f t="shared" ref="D321:T321" si="111">D281+D239</f>
        <v>0</v>
      </c>
      <c r="E321" s="302">
        <f t="shared" si="111"/>
        <v>0</v>
      </c>
      <c r="F321" s="302">
        <f t="shared" si="111"/>
        <v>0</v>
      </c>
      <c r="G321" s="302">
        <f t="shared" si="111"/>
        <v>0</v>
      </c>
      <c r="H321" s="302">
        <f t="shared" si="111"/>
        <v>0</v>
      </c>
      <c r="I321" s="302">
        <f t="shared" si="111"/>
        <v>0</v>
      </c>
      <c r="J321" s="302">
        <f t="shared" si="111"/>
        <v>0</v>
      </c>
      <c r="K321" s="302">
        <f t="shared" si="111"/>
        <v>0</v>
      </c>
      <c r="L321" s="302">
        <f t="shared" si="111"/>
        <v>0</v>
      </c>
      <c r="M321" s="302">
        <f t="shared" si="111"/>
        <v>0</v>
      </c>
      <c r="N321" s="302">
        <f t="shared" si="111"/>
        <v>0</v>
      </c>
      <c r="O321" s="302">
        <f t="shared" si="111"/>
        <v>0</v>
      </c>
      <c r="P321" s="302">
        <f t="shared" si="111"/>
        <v>0</v>
      </c>
      <c r="Q321" s="302">
        <f t="shared" si="111"/>
        <v>0</v>
      </c>
      <c r="R321" s="302">
        <f t="shared" si="111"/>
        <v>0</v>
      </c>
      <c r="S321" s="302">
        <f t="shared" si="111"/>
        <v>0</v>
      </c>
      <c r="T321" s="302">
        <f t="shared" si="111"/>
        <v>0</v>
      </c>
      <c r="U321" s="319"/>
      <c r="V321" s="319"/>
      <c r="W321" s="319"/>
      <c r="X321" s="319"/>
      <c r="Y321" s="319"/>
      <c r="Z321" s="319"/>
      <c r="AA321" s="319"/>
      <c r="AB321" s="319"/>
      <c r="AC321" s="319"/>
      <c r="AD321" s="319"/>
      <c r="AE321" s="319"/>
      <c r="AF321" s="319"/>
      <c r="AG321" s="319"/>
      <c r="AH321" s="319"/>
      <c r="AI321" s="319"/>
      <c r="AJ321" s="319"/>
      <c r="AK321" s="319"/>
      <c r="AL321" s="319"/>
      <c r="AM321" s="319"/>
      <c r="AN321" s="319"/>
      <c r="AO321" s="319"/>
      <c r="AP321" s="319"/>
      <c r="AQ321" s="319"/>
      <c r="AR321" s="319"/>
      <c r="AS321" s="319"/>
      <c r="AT321" s="319"/>
      <c r="AU321" s="319"/>
      <c r="AV321" s="319"/>
      <c r="AW321" s="319"/>
      <c r="AX321" s="319"/>
      <c r="AY321" s="319"/>
      <c r="AZ321" s="319"/>
      <c r="BA321" s="319"/>
      <c r="BB321" s="319"/>
      <c r="BC321" s="319"/>
      <c r="BD321" s="319"/>
      <c r="BE321" s="319"/>
      <c r="BF321" s="319"/>
      <c r="BG321" s="319"/>
      <c r="BH321" s="319"/>
    </row>
    <row r="322" spans="1:60" s="320" customFormat="1">
      <c r="A322" s="308" t="s">
        <v>38</v>
      </c>
      <c r="B322" s="6" t="s">
        <v>294</v>
      </c>
      <c r="C322" s="302">
        <f>SUM(C323:C324)</f>
        <v>0</v>
      </c>
      <c r="D322" s="302">
        <f t="shared" ref="D322:T322" si="112">SUM(D323:D324)</f>
        <v>0</v>
      </c>
      <c r="E322" s="302">
        <f t="shared" si="112"/>
        <v>0</v>
      </c>
      <c r="F322" s="302">
        <f t="shared" si="112"/>
        <v>0</v>
      </c>
      <c r="G322" s="302">
        <f t="shared" si="112"/>
        <v>0</v>
      </c>
      <c r="H322" s="302">
        <f t="shared" si="112"/>
        <v>0</v>
      </c>
      <c r="I322" s="302">
        <f t="shared" si="112"/>
        <v>0</v>
      </c>
      <c r="J322" s="302">
        <f t="shared" si="112"/>
        <v>0</v>
      </c>
      <c r="K322" s="302">
        <f t="shared" si="112"/>
        <v>0</v>
      </c>
      <c r="L322" s="302">
        <f t="shared" si="112"/>
        <v>0</v>
      </c>
      <c r="M322" s="302">
        <f t="shared" si="112"/>
        <v>0</v>
      </c>
      <c r="N322" s="302">
        <f t="shared" si="112"/>
        <v>0</v>
      </c>
      <c r="O322" s="302">
        <f t="shared" si="112"/>
        <v>0</v>
      </c>
      <c r="P322" s="302">
        <f t="shared" si="112"/>
        <v>0</v>
      </c>
      <c r="Q322" s="302">
        <f t="shared" si="112"/>
        <v>0</v>
      </c>
      <c r="R322" s="302">
        <f t="shared" si="112"/>
        <v>0</v>
      </c>
      <c r="S322" s="302">
        <f t="shared" si="112"/>
        <v>0</v>
      </c>
      <c r="T322" s="302">
        <f t="shared" si="112"/>
        <v>0</v>
      </c>
      <c r="U322" s="319"/>
      <c r="V322" s="319"/>
      <c r="W322" s="319"/>
      <c r="X322" s="319"/>
      <c r="Y322" s="319"/>
      <c r="Z322" s="319"/>
      <c r="AA322" s="319"/>
      <c r="AB322" s="319"/>
      <c r="AC322" s="319"/>
      <c r="AD322" s="319"/>
      <c r="AE322" s="319"/>
      <c r="AF322" s="319"/>
      <c r="AG322" s="319"/>
      <c r="AH322" s="319"/>
      <c r="AI322" s="319"/>
      <c r="AJ322" s="319"/>
      <c r="AK322" s="319"/>
      <c r="AL322" s="319"/>
      <c r="AM322" s="319"/>
      <c r="AN322" s="319"/>
      <c r="AO322" s="319"/>
      <c r="AP322" s="319"/>
      <c r="AQ322" s="319"/>
      <c r="AR322" s="319"/>
      <c r="AS322" s="319"/>
      <c r="AT322" s="319"/>
      <c r="AU322" s="319"/>
      <c r="AV322" s="319"/>
      <c r="AW322" s="319"/>
      <c r="AX322" s="319"/>
      <c r="AY322" s="319"/>
      <c r="AZ322" s="319"/>
      <c r="BA322" s="319"/>
      <c r="BB322" s="319"/>
      <c r="BC322" s="319"/>
      <c r="BD322" s="319"/>
      <c r="BE322" s="319"/>
      <c r="BF322" s="319"/>
      <c r="BG322" s="319"/>
      <c r="BH322" s="319"/>
    </row>
    <row r="323" spans="1:60" s="320" customFormat="1">
      <c r="A323" s="270" t="s">
        <v>33</v>
      </c>
      <c r="B323" s="309" t="s">
        <v>295</v>
      </c>
      <c r="C323" s="302">
        <f>C283+C241</f>
        <v>0</v>
      </c>
      <c r="D323" s="302">
        <f t="shared" ref="D323:T324" si="113">D283+D241</f>
        <v>0</v>
      </c>
      <c r="E323" s="302">
        <f t="shared" si="113"/>
        <v>0</v>
      </c>
      <c r="F323" s="302">
        <f t="shared" si="113"/>
        <v>0</v>
      </c>
      <c r="G323" s="302">
        <f t="shared" si="113"/>
        <v>0</v>
      </c>
      <c r="H323" s="302">
        <f t="shared" si="113"/>
        <v>0</v>
      </c>
      <c r="I323" s="302">
        <f t="shared" si="113"/>
        <v>0</v>
      </c>
      <c r="J323" s="302">
        <f t="shared" si="113"/>
        <v>0</v>
      </c>
      <c r="K323" s="302">
        <f t="shared" si="113"/>
        <v>0</v>
      </c>
      <c r="L323" s="302">
        <f t="shared" si="113"/>
        <v>0</v>
      </c>
      <c r="M323" s="302">
        <f t="shared" si="113"/>
        <v>0</v>
      </c>
      <c r="N323" s="302">
        <f t="shared" si="113"/>
        <v>0</v>
      </c>
      <c r="O323" s="302">
        <f t="shared" si="113"/>
        <v>0</v>
      </c>
      <c r="P323" s="302">
        <f t="shared" si="113"/>
        <v>0</v>
      </c>
      <c r="Q323" s="302">
        <f t="shared" si="113"/>
        <v>0</v>
      </c>
      <c r="R323" s="302">
        <f t="shared" si="113"/>
        <v>0</v>
      </c>
      <c r="S323" s="302">
        <f t="shared" si="113"/>
        <v>0</v>
      </c>
      <c r="T323" s="302">
        <f t="shared" si="113"/>
        <v>0</v>
      </c>
      <c r="U323" s="319"/>
      <c r="V323" s="319"/>
      <c r="W323" s="319"/>
      <c r="X323" s="319"/>
      <c r="Y323" s="319"/>
      <c r="Z323" s="319"/>
      <c r="AA323" s="319"/>
      <c r="AB323" s="319"/>
      <c r="AC323" s="319"/>
      <c r="AD323" s="319"/>
      <c r="AE323" s="319"/>
      <c r="AF323" s="319"/>
      <c r="AG323" s="319"/>
      <c r="AH323" s="319"/>
      <c r="AI323" s="319"/>
      <c r="AJ323" s="319"/>
      <c r="AK323" s="319"/>
      <c r="AL323" s="319"/>
      <c r="AM323" s="319"/>
      <c r="AN323" s="319"/>
      <c r="AO323" s="319"/>
      <c r="AP323" s="319"/>
      <c r="AQ323" s="319"/>
      <c r="AR323" s="319"/>
      <c r="AS323" s="319"/>
      <c r="AT323" s="319"/>
      <c r="AU323" s="319"/>
      <c r="AV323" s="319"/>
      <c r="AW323" s="319"/>
      <c r="AX323" s="319"/>
      <c r="AY323" s="319"/>
      <c r="AZ323" s="319"/>
      <c r="BA323" s="319"/>
      <c r="BB323" s="319"/>
      <c r="BC323" s="319"/>
      <c r="BD323" s="319"/>
      <c r="BE323" s="319"/>
      <c r="BF323" s="319"/>
      <c r="BG323" s="319"/>
      <c r="BH323" s="319"/>
    </row>
    <row r="324" spans="1:60" s="320" customFormat="1">
      <c r="A324" s="270" t="s">
        <v>37</v>
      </c>
      <c r="B324" s="309" t="s">
        <v>296</v>
      </c>
      <c r="C324" s="302">
        <f>C284+C242</f>
        <v>0</v>
      </c>
      <c r="D324" s="302">
        <f t="shared" si="113"/>
        <v>0</v>
      </c>
      <c r="E324" s="302">
        <f t="shared" si="113"/>
        <v>0</v>
      </c>
      <c r="F324" s="302">
        <f t="shared" si="113"/>
        <v>0</v>
      </c>
      <c r="G324" s="302">
        <f t="shared" si="113"/>
        <v>0</v>
      </c>
      <c r="H324" s="302">
        <f t="shared" si="113"/>
        <v>0</v>
      </c>
      <c r="I324" s="302">
        <f t="shared" si="113"/>
        <v>0</v>
      </c>
      <c r="J324" s="302">
        <f t="shared" si="113"/>
        <v>0</v>
      </c>
      <c r="K324" s="302">
        <f t="shared" si="113"/>
        <v>0</v>
      </c>
      <c r="L324" s="302">
        <f t="shared" si="113"/>
        <v>0</v>
      </c>
      <c r="M324" s="302">
        <f t="shared" si="113"/>
        <v>0</v>
      </c>
      <c r="N324" s="302">
        <f t="shared" si="113"/>
        <v>0</v>
      </c>
      <c r="O324" s="302">
        <f t="shared" si="113"/>
        <v>0</v>
      </c>
      <c r="P324" s="302">
        <f t="shared" si="113"/>
        <v>0</v>
      </c>
      <c r="Q324" s="302">
        <f t="shared" si="113"/>
        <v>0</v>
      </c>
      <c r="R324" s="302">
        <f t="shared" si="113"/>
        <v>0</v>
      </c>
      <c r="S324" s="302">
        <f t="shared" si="113"/>
        <v>0</v>
      </c>
      <c r="T324" s="302">
        <f t="shared" si="113"/>
        <v>0</v>
      </c>
      <c r="U324" s="319"/>
      <c r="V324" s="319"/>
      <c r="W324" s="319"/>
      <c r="X324" s="319"/>
      <c r="Y324" s="319"/>
      <c r="Z324" s="319"/>
      <c r="AA324" s="319"/>
      <c r="AB324" s="319"/>
      <c r="AC324" s="319"/>
      <c r="AD324" s="319"/>
      <c r="AE324" s="319"/>
      <c r="AF324" s="319"/>
      <c r="AG324" s="319"/>
      <c r="AH324" s="319"/>
      <c r="AI324" s="319"/>
      <c r="AJ324" s="319"/>
      <c r="AK324" s="319"/>
      <c r="AL324" s="319"/>
      <c r="AM324" s="319"/>
      <c r="AN324" s="319"/>
      <c r="AO324" s="319"/>
      <c r="AP324" s="319"/>
      <c r="AQ324" s="319"/>
      <c r="AR324" s="319"/>
      <c r="AS324" s="319"/>
      <c r="AT324" s="319"/>
      <c r="AU324" s="319"/>
      <c r="AV324" s="319"/>
      <c r="AW324" s="319"/>
      <c r="AX324" s="319"/>
      <c r="AY324" s="319"/>
      <c r="AZ324" s="319"/>
      <c r="BA324" s="319"/>
      <c r="BB324" s="319"/>
      <c r="BC324" s="319"/>
      <c r="BD324" s="319"/>
      <c r="BE324" s="319"/>
      <c r="BF324" s="319"/>
      <c r="BG324" s="319"/>
      <c r="BH324" s="319"/>
    </row>
    <row r="325" spans="1:60" s="320" customFormat="1">
      <c r="A325" s="308" t="s">
        <v>63</v>
      </c>
      <c r="B325" s="6" t="s">
        <v>297</v>
      </c>
      <c r="C325" s="302">
        <f>SUM(C326:C328)</f>
        <v>0</v>
      </c>
      <c r="D325" s="302">
        <f t="shared" ref="D325:T325" si="114">SUM(D326:D328)</f>
        <v>0</v>
      </c>
      <c r="E325" s="302">
        <f t="shared" si="114"/>
        <v>0</v>
      </c>
      <c r="F325" s="302">
        <f t="shared" si="114"/>
        <v>0</v>
      </c>
      <c r="G325" s="302">
        <f t="shared" si="114"/>
        <v>0</v>
      </c>
      <c r="H325" s="302">
        <f t="shared" si="114"/>
        <v>0</v>
      </c>
      <c r="I325" s="302">
        <f t="shared" si="114"/>
        <v>0</v>
      </c>
      <c r="J325" s="302">
        <f t="shared" si="114"/>
        <v>0</v>
      </c>
      <c r="K325" s="302">
        <f t="shared" si="114"/>
        <v>0</v>
      </c>
      <c r="L325" s="302">
        <f t="shared" si="114"/>
        <v>0</v>
      </c>
      <c r="M325" s="302">
        <f t="shared" si="114"/>
        <v>0</v>
      </c>
      <c r="N325" s="302">
        <f t="shared" si="114"/>
        <v>0</v>
      </c>
      <c r="O325" s="302">
        <f t="shared" si="114"/>
        <v>0</v>
      </c>
      <c r="P325" s="302">
        <f t="shared" si="114"/>
        <v>0</v>
      </c>
      <c r="Q325" s="302">
        <f t="shared" si="114"/>
        <v>0</v>
      </c>
      <c r="R325" s="302">
        <f t="shared" si="114"/>
        <v>0</v>
      </c>
      <c r="S325" s="302">
        <f t="shared" si="114"/>
        <v>0</v>
      </c>
      <c r="T325" s="302">
        <f t="shared" si="114"/>
        <v>0</v>
      </c>
      <c r="U325" s="319"/>
      <c r="V325" s="319"/>
      <c r="W325" s="319"/>
      <c r="X325" s="319"/>
      <c r="Y325" s="319"/>
      <c r="Z325" s="319"/>
      <c r="AA325" s="319"/>
      <c r="AB325" s="319"/>
      <c r="AC325" s="319"/>
      <c r="AD325" s="319"/>
      <c r="AE325" s="319"/>
      <c r="AF325" s="319"/>
      <c r="AG325" s="319"/>
      <c r="AH325" s="319"/>
      <c r="AI325" s="319"/>
      <c r="AJ325" s="319"/>
      <c r="AK325" s="319"/>
      <c r="AL325" s="319"/>
      <c r="AM325" s="319"/>
      <c r="AN325" s="319"/>
      <c r="AO325" s="319"/>
      <c r="AP325" s="319"/>
      <c r="AQ325" s="319"/>
      <c r="AR325" s="319"/>
      <c r="AS325" s="319"/>
      <c r="AT325" s="319"/>
      <c r="AU325" s="319"/>
      <c r="AV325" s="319"/>
      <c r="AW325" s="319"/>
      <c r="AX325" s="319"/>
      <c r="AY325" s="319"/>
      <c r="AZ325" s="319"/>
      <c r="BA325" s="319"/>
      <c r="BB325" s="319"/>
      <c r="BC325" s="319"/>
      <c r="BD325" s="319"/>
      <c r="BE325" s="319"/>
      <c r="BF325" s="319"/>
      <c r="BG325" s="319"/>
      <c r="BH325" s="319"/>
    </row>
    <row r="326" spans="1:60" s="320" customFormat="1">
      <c r="A326" s="270" t="s">
        <v>33</v>
      </c>
      <c r="B326" s="309" t="s">
        <v>298</v>
      </c>
      <c r="C326" s="302">
        <f>C286+C244</f>
        <v>0</v>
      </c>
      <c r="D326" s="302">
        <f t="shared" ref="D326:T329" si="115">D286+D244</f>
        <v>0</v>
      </c>
      <c r="E326" s="302">
        <f t="shared" si="115"/>
        <v>0</v>
      </c>
      <c r="F326" s="302">
        <f t="shared" si="115"/>
        <v>0</v>
      </c>
      <c r="G326" s="302">
        <f t="shared" si="115"/>
        <v>0</v>
      </c>
      <c r="H326" s="302">
        <f t="shared" si="115"/>
        <v>0</v>
      </c>
      <c r="I326" s="302">
        <f t="shared" si="115"/>
        <v>0</v>
      </c>
      <c r="J326" s="302">
        <f t="shared" si="115"/>
        <v>0</v>
      </c>
      <c r="K326" s="302">
        <f t="shared" si="115"/>
        <v>0</v>
      </c>
      <c r="L326" s="302">
        <f t="shared" si="115"/>
        <v>0</v>
      </c>
      <c r="M326" s="302">
        <f t="shared" si="115"/>
        <v>0</v>
      </c>
      <c r="N326" s="302">
        <f t="shared" si="115"/>
        <v>0</v>
      </c>
      <c r="O326" s="302">
        <f t="shared" si="115"/>
        <v>0</v>
      </c>
      <c r="P326" s="302">
        <f t="shared" si="115"/>
        <v>0</v>
      </c>
      <c r="Q326" s="302">
        <f t="shared" si="115"/>
        <v>0</v>
      </c>
      <c r="R326" s="302">
        <f t="shared" si="115"/>
        <v>0</v>
      </c>
      <c r="S326" s="302">
        <f t="shared" si="115"/>
        <v>0</v>
      </c>
      <c r="T326" s="302">
        <f t="shared" si="115"/>
        <v>0</v>
      </c>
      <c r="U326" s="319"/>
      <c r="V326" s="319"/>
      <c r="W326" s="319"/>
      <c r="X326" s="319"/>
      <c r="Y326" s="319"/>
      <c r="Z326" s="319"/>
      <c r="AA326" s="319"/>
      <c r="AB326" s="319"/>
      <c r="AC326" s="319"/>
      <c r="AD326" s="319"/>
      <c r="AE326" s="319"/>
      <c r="AF326" s="319"/>
      <c r="AG326" s="319"/>
      <c r="AH326" s="319"/>
      <c r="AI326" s="319"/>
      <c r="AJ326" s="319"/>
      <c r="AK326" s="319"/>
      <c r="AL326" s="319"/>
      <c r="AM326" s="319"/>
      <c r="AN326" s="319"/>
      <c r="AO326" s="319"/>
      <c r="AP326" s="319"/>
      <c r="AQ326" s="319"/>
      <c r="AR326" s="319"/>
      <c r="AS326" s="319"/>
      <c r="AT326" s="319"/>
      <c r="AU326" s="319"/>
      <c r="AV326" s="319"/>
      <c r="AW326" s="319"/>
      <c r="AX326" s="319"/>
      <c r="AY326" s="319"/>
      <c r="AZ326" s="319"/>
      <c r="BA326" s="319"/>
      <c r="BB326" s="319"/>
      <c r="BC326" s="319"/>
      <c r="BD326" s="319"/>
      <c r="BE326" s="319"/>
      <c r="BF326" s="319"/>
      <c r="BG326" s="319"/>
      <c r="BH326" s="319"/>
    </row>
    <row r="327" spans="1:60" s="320" customFormat="1">
      <c r="A327" s="270" t="s">
        <v>37</v>
      </c>
      <c r="B327" s="309" t="s">
        <v>295</v>
      </c>
      <c r="C327" s="302">
        <f>C287+C245</f>
        <v>0</v>
      </c>
      <c r="D327" s="302">
        <f t="shared" si="115"/>
        <v>0</v>
      </c>
      <c r="E327" s="302">
        <f t="shared" si="115"/>
        <v>0</v>
      </c>
      <c r="F327" s="302">
        <f t="shared" si="115"/>
        <v>0</v>
      </c>
      <c r="G327" s="302">
        <f t="shared" si="115"/>
        <v>0</v>
      </c>
      <c r="H327" s="302">
        <f t="shared" si="115"/>
        <v>0</v>
      </c>
      <c r="I327" s="302">
        <f t="shared" si="115"/>
        <v>0</v>
      </c>
      <c r="J327" s="302">
        <f t="shared" si="115"/>
        <v>0</v>
      </c>
      <c r="K327" s="302">
        <f t="shared" si="115"/>
        <v>0</v>
      </c>
      <c r="L327" s="302">
        <f t="shared" si="115"/>
        <v>0</v>
      </c>
      <c r="M327" s="302">
        <f t="shared" si="115"/>
        <v>0</v>
      </c>
      <c r="N327" s="302">
        <f t="shared" si="115"/>
        <v>0</v>
      </c>
      <c r="O327" s="302">
        <f t="shared" si="115"/>
        <v>0</v>
      </c>
      <c r="P327" s="302">
        <f t="shared" si="115"/>
        <v>0</v>
      </c>
      <c r="Q327" s="302">
        <f t="shared" si="115"/>
        <v>0</v>
      </c>
      <c r="R327" s="302">
        <f t="shared" si="115"/>
        <v>0</v>
      </c>
      <c r="S327" s="302">
        <f t="shared" si="115"/>
        <v>0</v>
      </c>
      <c r="T327" s="302">
        <f t="shared" si="115"/>
        <v>0</v>
      </c>
      <c r="U327" s="319"/>
      <c r="V327" s="319"/>
      <c r="W327" s="319"/>
      <c r="X327" s="319"/>
      <c r="Y327" s="319"/>
      <c r="Z327" s="319"/>
      <c r="AA327" s="319"/>
      <c r="AB327" s="319"/>
      <c r="AC327" s="319"/>
      <c r="AD327" s="319"/>
      <c r="AE327" s="319"/>
      <c r="AF327" s="319"/>
      <c r="AG327" s="319"/>
      <c r="AH327" s="319"/>
      <c r="AI327" s="319"/>
      <c r="AJ327" s="319"/>
      <c r="AK327" s="319"/>
      <c r="AL327" s="319"/>
      <c r="AM327" s="319"/>
      <c r="AN327" s="319"/>
      <c r="AO327" s="319"/>
      <c r="AP327" s="319"/>
      <c r="AQ327" s="319"/>
      <c r="AR327" s="319"/>
      <c r="AS327" s="319"/>
      <c r="AT327" s="319"/>
      <c r="AU327" s="319"/>
      <c r="AV327" s="319"/>
      <c r="AW327" s="319"/>
      <c r="AX327" s="319"/>
      <c r="AY327" s="319"/>
      <c r="AZ327" s="319"/>
      <c r="BA327" s="319"/>
      <c r="BB327" s="319"/>
      <c r="BC327" s="319"/>
      <c r="BD327" s="319"/>
      <c r="BE327" s="319"/>
      <c r="BF327" s="319"/>
      <c r="BG327" s="319"/>
      <c r="BH327" s="319"/>
    </row>
    <row r="328" spans="1:60" s="320" customFormat="1">
      <c r="A328" s="270" t="s">
        <v>51</v>
      </c>
      <c r="B328" s="309" t="s">
        <v>299</v>
      </c>
      <c r="C328" s="302">
        <f>C288+C246</f>
        <v>0</v>
      </c>
      <c r="D328" s="302">
        <f t="shared" si="115"/>
        <v>0</v>
      </c>
      <c r="E328" s="302">
        <f t="shared" si="115"/>
        <v>0</v>
      </c>
      <c r="F328" s="302">
        <f t="shared" si="115"/>
        <v>0</v>
      </c>
      <c r="G328" s="302">
        <f t="shared" si="115"/>
        <v>0</v>
      </c>
      <c r="H328" s="302">
        <f t="shared" si="115"/>
        <v>0</v>
      </c>
      <c r="I328" s="302">
        <f t="shared" si="115"/>
        <v>0</v>
      </c>
      <c r="J328" s="302">
        <f t="shared" si="115"/>
        <v>0</v>
      </c>
      <c r="K328" s="302">
        <f t="shared" si="115"/>
        <v>0</v>
      </c>
      <c r="L328" s="302">
        <f t="shared" si="115"/>
        <v>0</v>
      </c>
      <c r="M328" s="302">
        <f t="shared" si="115"/>
        <v>0</v>
      </c>
      <c r="N328" s="302">
        <f t="shared" si="115"/>
        <v>0</v>
      </c>
      <c r="O328" s="302">
        <f t="shared" si="115"/>
        <v>0</v>
      </c>
      <c r="P328" s="302">
        <f t="shared" si="115"/>
        <v>0</v>
      </c>
      <c r="Q328" s="302">
        <f t="shared" si="115"/>
        <v>0</v>
      </c>
      <c r="R328" s="302">
        <f t="shared" si="115"/>
        <v>0</v>
      </c>
      <c r="S328" s="302">
        <f t="shared" si="115"/>
        <v>0</v>
      </c>
      <c r="T328" s="302">
        <f t="shared" si="115"/>
        <v>0</v>
      </c>
      <c r="U328" s="319"/>
      <c r="V328" s="319"/>
      <c r="W328" s="319"/>
      <c r="X328" s="319"/>
      <c r="Y328" s="319"/>
      <c r="Z328" s="319"/>
      <c r="AA328" s="319"/>
      <c r="AB328" s="319"/>
      <c r="AC328" s="319"/>
      <c r="AD328" s="319"/>
      <c r="AE328" s="319"/>
      <c r="AF328" s="319"/>
      <c r="AG328" s="319"/>
      <c r="AH328" s="319"/>
      <c r="AI328" s="319"/>
      <c r="AJ328" s="319"/>
      <c r="AK328" s="319"/>
      <c r="AL328" s="319"/>
      <c r="AM328" s="319"/>
      <c r="AN328" s="319"/>
      <c r="AO328" s="319"/>
      <c r="AP328" s="319"/>
      <c r="AQ328" s="319"/>
      <c r="AR328" s="319"/>
      <c r="AS328" s="319"/>
      <c r="AT328" s="319"/>
      <c r="AU328" s="319"/>
      <c r="AV328" s="319"/>
      <c r="AW328" s="319"/>
      <c r="AX328" s="319"/>
      <c r="AY328" s="319"/>
      <c r="AZ328" s="319"/>
      <c r="BA328" s="319"/>
      <c r="BB328" s="319"/>
      <c r="BC328" s="319"/>
      <c r="BD328" s="319"/>
      <c r="BE328" s="319"/>
      <c r="BF328" s="319"/>
      <c r="BG328" s="319"/>
      <c r="BH328" s="319"/>
    </row>
    <row r="329" spans="1:60" s="320" customFormat="1" ht="25.5">
      <c r="A329" s="270" t="s">
        <v>64</v>
      </c>
      <c r="B329" s="6" t="s">
        <v>300</v>
      </c>
      <c r="C329" s="302">
        <f>C289+C247</f>
        <v>0</v>
      </c>
      <c r="D329" s="302">
        <f t="shared" si="115"/>
        <v>0</v>
      </c>
      <c r="E329" s="302">
        <f t="shared" si="115"/>
        <v>0</v>
      </c>
      <c r="F329" s="302">
        <f t="shared" si="115"/>
        <v>0</v>
      </c>
      <c r="G329" s="302">
        <f t="shared" si="115"/>
        <v>0</v>
      </c>
      <c r="H329" s="302">
        <f t="shared" si="115"/>
        <v>0</v>
      </c>
      <c r="I329" s="302">
        <f t="shared" si="115"/>
        <v>0</v>
      </c>
      <c r="J329" s="302">
        <f t="shared" si="115"/>
        <v>0</v>
      </c>
      <c r="K329" s="302">
        <f t="shared" si="115"/>
        <v>0</v>
      </c>
      <c r="L329" s="302">
        <f t="shared" si="115"/>
        <v>0</v>
      </c>
      <c r="M329" s="302">
        <f t="shared" si="115"/>
        <v>0</v>
      </c>
      <c r="N329" s="302">
        <f t="shared" si="115"/>
        <v>0</v>
      </c>
      <c r="O329" s="302">
        <f t="shared" si="115"/>
        <v>0</v>
      </c>
      <c r="P329" s="302">
        <f t="shared" si="115"/>
        <v>0</v>
      </c>
      <c r="Q329" s="302">
        <f t="shared" si="115"/>
        <v>0</v>
      </c>
      <c r="R329" s="302">
        <f t="shared" si="115"/>
        <v>0</v>
      </c>
      <c r="S329" s="302">
        <f t="shared" si="115"/>
        <v>0</v>
      </c>
      <c r="T329" s="302">
        <f t="shared" si="115"/>
        <v>0</v>
      </c>
      <c r="U329" s="319"/>
      <c r="V329" s="319"/>
      <c r="W329" s="319"/>
      <c r="X329" s="319"/>
      <c r="Y329" s="319"/>
      <c r="Z329" s="319"/>
      <c r="AA329" s="319"/>
      <c r="AB329" s="319"/>
      <c r="AC329" s="319"/>
      <c r="AD329" s="319"/>
      <c r="AE329" s="319"/>
      <c r="AF329" s="319"/>
      <c r="AG329" s="319"/>
      <c r="AH329" s="319"/>
      <c r="AI329" s="319"/>
      <c r="AJ329" s="319"/>
      <c r="AK329" s="319"/>
      <c r="AL329" s="319"/>
      <c r="AM329" s="319"/>
      <c r="AN329" s="319"/>
      <c r="AO329" s="319"/>
      <c r="AP329" s="319"/>
      <c r="AQ329" s="319"/>
      <c r="AR329" s="319"/>
      <c r="AS329" s="319"/>
      <c r="AT329" s="319"/>
      <c r="AU329" s="319"/>
      <c r="AV329" s="319"/>
      <c r="AW329" s="319"/>
      <c r="AX329" s="319"/>
      <c r="AY329" s="319"/>
      <c r="AZ329" s="319"/>
      <c r="BA329" s="319"/>
      <c r="BB329" s="319"/>
      <c r="BC329" s="319"/>
      <c r="BD329" s="319"/>
      <c r="BE329" s="319"/>
      <c r="BF329" s="319"/>
      <c r="BG329" s="319"/>
      <c r="BH329" s="319"/>
    </row>
    <row r="330" spans="1:60">
      <c r="A330" s="326"/>
      <c r="B330" s="312" t="s">
        <v>303</v>
      </c>
      <c r="C330" s="327">
        <f>C313+C320</f>
        <v>0</v>
      </c>
      <c r="D330" s="327">
        <f t="shared" ref="D330:T330" si="116">D313+D320</f>
        <v>0</v>
      </c>
      <c r="E330" s="327">
        <f t="shared" si="116"/>
        <v>0</v>
      </c>
      <c r="F330" s="327">
        <f t="shared" si="116"/>
        <v>0</v>
      </c>
      <c r="G330" s="327">
        <f t="shared" si="116"/>
        <v>0</v>
      </c>
      <c r="H330" s="327">
        <f t="shared" si="116"/>
        <v>0</v>
      </c>
      <c r="I330" s="327">
        <f t="shared" si="116"/>
        <v>0</v>
      </c>
      <c r="J330" s="327">
        <f t="shared" si="116"/>
        <v>0</v>
      </c>
      <c r="K330" s="327">
        <f t="shared" si="116"/>
        <v>0</v>
      </c>
      <c r="L330" s="327">
        <f t="shared" si="116"/>
        <v>0</v>
      </c>
      <c r="M330" s="327">
        <f t="shared" si="116"/>
        <v>0</v>
      </c>
      <c r="N330" s="327">
        <f t="shared" si="116"/>
        <v>0</v>
      </c>
      <c r="O330" s="327">
        <f t="shared" si="116"/>
        <v>0</v>
      </c>
      <c r="P330" s="327">
        <f t="shared" si="116"/>
        <v>0</v>
      </c>
      <c r="Q330" s="327">
        <f t="shared" si="116"/>
        <v>0</v>
      </c>
      <c r="R330" s="327">
        <f t="shared" si="116"/>
        <v>0</v>
      </c>
      <c r="S330" s="327">
        <f t="shared" si="116"/>
        <v>0</v>
      </c>
      <c r="T330" s="327">
        <f t="shared" si="116"/>
        <v>0</v>
      </c>
    </row>
    <row r="331" spans="1:60" s="8" customFormat="1" ht="13.5" customHeight="1">
      <c r="A331" s="328"/>
      <c r="B331" s="329" t="s">
        <v>304</v>
      </c>
      <c r="C331" s="330">
        <f>C311-C330</f>
        <v>0</v>
      </c>
      <c r="D331" s="330">
        <f t="shared" ref="D331:T331" si="117">D311-D330</f>
        <v>0</v>
      </c>
      <c r="E331" s="330">
        <f t="shared" si="117"/>
        <v>0</v>
      </c>
      <c r="F331" s="330">
        <f t="shared" si="117"/>
        <v>0</v>
      </c>
      <c r="G331" s="330">
        <f t="shared" si="117"/>
        <v>0</v>
      </c>
      <c r="H331" s="330">
        <f t="shared" si="117"/>
        <v>0</v>
      </c>
      <c r="I331" s="330">
        <f t="shared" si="117"/>
        <v>0</v>
      </c>
      <c r="J331" s="330">
        <f t="shared" si="117"/>
        <v>0</v>
      </c>
      <c r="K331" s="330">
        <f t="shared" si="117"/>
        <v>0</v>
      </c>
      <c r="L331" s="330">
        <f t="shared" si="117"/>
        <v>0</v>
      </c>
      <c r="M331" s="330">
        <f t="shared" si="117"/>
        <v>0</v>
      </c>
      <c r="N331" s="330">
        <f t="shared" si="117"/>
        <v>0</v>
      </c>
      <c r="O331" s="330">
        <f t="shared" si="117"/>
        <v>0</v>
      </c>
      <c r="P331" s="330">
        <f t="shared" si="117"/>
        <v>0</v>
      </c>
      <c r="Q331" s="330">
        <f t="shared" si="117"/>
        <v>0</v>
      </c>
      <c r="R331" s="330">
        <f t="shared" si="117"/>
        <v>0</v>
      </c>
      <c r="S331" s="330">
        <f t="shared" si="117"/>
        <v>0</v>
      </c>
      <c r="T331" s="330">
        <f t="shared" si="117"/>
        <v>0</v>
      </c>
      <c r="U331" s="280"/>
      <c r="V331" s="280"/>
      <c r="W331" s="280"/>
      <c r="X331" s="280"/>
      <c r="Y331" s="280"/>
      <c r="Z331" s="280"/>
      <c r="AA331" s="280"/>
      <c r="AB331" s="280"/>
      <c r="AC331" s="280"/>
      <c r="AD331" s="280"/>
      <c r="AE331" s="280"/>
      <c r="AF331" s="280"/>
      <c r="AG331" s="280"/>
      <c r="AH331" s="280"/>
      <c r="AI331" s="280"/>
      <c r="AJ331" s="280"/>
      <c r="AK331" s="280"/>
      <c r="AL331" s="280"/>
      <c r="AM331" s="280"/>
      <c r="AN331" s="280"/>
      <c r="AO331" s="280"/>
      <c r="AP331" s="280"/>
      <c r="AQ331" s="280"/>
      <c r="AR331" s="280"/>
      <c r="AS331" s="280"/>
      <c r="AT331" s="280"/>
      <c r="AU331" s="280"/>
      <c r="AV331" s="280"/>
      <c r="AW331" s="280"/>
      <c r="AX331" s="280"/>
      <c r="AY331" s="280"/>
      <c r="AZ331" s="280"/>
      <c r="BA331" s="280"/>
      <c r="BB331" s="280"/>
      <c r="BC331" s="280"/>
      <c r="BD331" s="280"/>
      <c r="BE331" s="280"/>
      <c r="BF331" s="280"/>
      <c r="BG331" s="280"/>
      <c r="BH331" s="280"/>
    </row>
  </sheetData>
  <customSheetViews>
    <customSheetView guid="{7B1D7D8E-D21F-4F41-9124-97AF4D7AC4F1}" scale="60" showPageBreaks="1" printArea="1" view="pageBreakPreview">
      <selection activeCell="A2" sqref="A2"/>
      <rowBreaks count="2" manualBreakCount="2">
        <brk id="135" max="16383" man="1"/>
        <brk id="291" max="16383" man="1"/>
      </rowBreaks>
      <colBreaks count="1" manualBreakCount="1">
        <brk id="10" max="1048575" man="1"/>
      </colBreaks>
      <pageMargins left="0.7" right="0.7" top="0.75" bottom="0.75" header="0.3" footer="0.3"/>
      <pageSetup paperSize="9" scale="33" orientation="landscape" r:id="rId1"/>
      <headerFooter>
        <oddFooter>&amp;CStrona &amp;P z &amp;N&amp;R7 Plan finansowy</oddFooter>
      </headerFooter>
    </customSheetView>
    <customSheetView guid="{E0009F4F-48B6-4F1C-908A-7AA9220F9FEE}" scale="80" showPageBreaks="1" topLeftCell="A286">
      <selection activeCell="L337" sqref="L337"/>
      <rowBreaks count="2" manualBreakCount="2">
        <brk id="135" max="16383" man="1"/>
        <brk id="291" max="16383" man="1"/>
      </rowBreaks>
      <colBreaks count="1" manualBreakCount="1">
        <brk id="10" max="1048575" man="1"/>
      </colBreaks>
      <pageMargins left="0.7" right="0.7" top="0.75" bottom="0.75" header="0.3" footer="0.3"/>
      <pageSetup paperSize="9" scale="33" orientation="portrait" r:id="rId2"/>
    </customSheetView>
    <customSheetView guid="{6D8ACA1D-6FAD-497E-8DEE-A33C8B954C59}" scale="90">
      <selection activeCell="D382" sqref="D382"/>
      <rowBreaks count="2" manualBreakCount="2">
        <brk id="135" max="16383" man="1"/>
        <brk id="291" max="16383" man="1"/>
      </rowBreaks>
      <colBreaks count="1" manualBreakCount="1">
        <brk id="10" max="1048575" man="1"/>
      </colBreaks>
      <pageMargins left="0.7" right="0.7" top="0.75" bottom="0.75" header="0.3" footer="0.3"/>
      <pageSetup paperSize="9" scale="33" orientation="portrait" r:id="rId3"/>
    </customSheetView>
    <customSheetView guid="{F7D79B8D-92A2-4094-827A-AE8F90DE993F}" topLeftCell="A187">
      <selection activeCell="E358" sqref="E358"/>
      <pageMargins left="0.7" right="0.7" top="0.75" bottom="0.75" header="0.3" footer="0.3"/>
    </customSheetView>
    <customSheetView guid="{19015944-8DC3-4198-B28B-DDAFEE7C00D9}" showPageBreaks="1" topLeftCell="A291">
      <selection activeCell="F326" sqref="F326"/>
      <rowBreaks count="5" manualBreakCount="5">
        <brk id="65" max="16383" man="1"/>
        <brk id="173" max="16383" man="1"/>
        <brk id="229" max="16383" man="1"/>
        <brk id="292" max="16383" man="1"/>
        <brk id="351" max="16383" man="1"/>
      </rowBreaks>
      <pageMargins left="0.39370078740157483" right="0.35433070866141736" top="0.43307086614173229" bottom="0.35433070866141736" header="0.23622047244094491" footer="0.23622047244094491"/>
      <pageSetup paperSize="9" scale="64" orientation="landscape" verticalDpi="0" r:id="rId4"/>
      <headerFooter>
        <oddHeader>&amp;C&amp;"Arial,Pogrubiony"&amp;14Plan finansowy</oddHeader>
        <oddFooter>&amp;C&amp;8Strona &amp;P z &amp;N&amp;R&amp;8&amp;A</oddFooter>
      </headerFooter>
    </customSheetView>
    <customSheetView guid="{9EC9AAF8-31E5-417A-A928-3DBD93AA7952}" showPageBreaks="1" topLeftCell="A349">
      <selection activeCell="E358" sqref="E358"/>
      <pageMargins left="0.7" right="0.7" top="0.75" bottom="0.75" header="0.3" footer="0.3"/>
      <pageSetup paperSize="9" orientation="portrait" verticalDpi="0" r:id="rId5"/>
    </customSheetView>
    <customSheetView guid="{6F4C57C8-5562-4709-9327-9573B39EDAF4}" scale="80" showPageBreaks="1" topLeftCell="A316">
      <selection activeCell="F108" sqref="F108"/>
      <rowBreaks count="2" manualBreakCount="2">
        <brk id="135" max="16383" man="1"/>
        <brk id="291" max="16383" man="1"/>
      </rowBreaks>
      <colBreaks count="1" manualBreakCount="1">
        <brk id="10" max="1048575" man="1"/>
      </colBreaks>
      <pageMargins left="0.7" right="0.7" top="0.75" bottom="0.75" header="0.3" footer="0.3"/>
      <pageSetup paperSize="9" scale="33" orientation="portrait" r:id="rId6"/>
    </customSheetView>
    <customSheetView guid="{11719C98-23F7-41BD-A4E2-6BEADD115585}" scale="60" showPageBreaks="1" printArea="1" view="pageBreakPreview">
      <selection activeCell="A2" sqref="A2"/>
      <rowBreaks count="2" manualBreakCount="2">
        <brk id="135" max="16383" man="1"/>
        <brk id="291" max="16383" man="1"/>
      </rowBreaks>
      <colBreaks count="1" manualBreakCount="1">
        <brk id="10" max="1048575" man="1"/>
      </colBreaks>
      <pageMargins left="0.7" right="0.7" top="0.75" bottom="0.75" header="0.3" footer="0.3"/>
      <pageSetup paperSize="9" scale="33" orientation="landscape" r:id="rId7"/>
      <headerFooter>
        <oddFooter>&amp;CStrona &amp;P z &amp;N&amp;R7 Plan finansowy</oddFooter>
      </headerFooter>
    </customSheetView>
  </customSheetViews>
  <pageMargins left="0.7" right="0.7" top="0.75" bottom="0.75" header="0.3" footer="0.3"/>
  <pageSetup paperSize="9" scale="33" orientation="landscape" r:id="rId8"/>
  <headerFooter>
    <oddFooter>&amp;CStrona &amp;P z &amp;N&amp;R7 Plan finansowy</oddFooter>
  </headerFooter>
  <rowBreaks count="2" manualBreakCount="2">
    <brk id="135" max="16383" man="1"/>
    <brk id="291" max="16383" man="1"/>
  </rowBreaks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47:C340"/>
  <sheetViews>
    <sheetView zoomScale="90" zoomScaleNormal="90" workbookViewId="0"/>
  </sheetViews>
  <sheetFormatPr defaultRowHeight="12"/>
  <cols>
    <col min="1" max="1" width="4.28515625" style="28" customWidth="1"/>
    <col min="2" max="2" width="43.5703125" style="28" customWidth="1"/>
    <col min="3" max="32" width="15.7109375" style="28" customWidth="1"/>
    <col min="33" max="16384" width="9.140625" style="28"/>
  </cols>
  <sheetData>
    <row r="247" ht="12.75" customHeight="1"/>
    <row r="340" spans="3:3"/>
  </sheetData>
  <customSheetViews>
    <customSheetView guid="{7B1D7D8E-D21F-4F41-9124-97AF4D7AC4F1}" scale="90" state="hidden">
      <pageMargins left="0.7" right="0.7" top="0.75" bottom="0.75" header="0.3" footer="0.3"/>
    </customSheetView>
    <customSheetView guid="{E0009F4F-48B6-4F1C-908A-7AA9220F9FEE}" scale="90" state="hidden">
      <pageMargins left="0.7" right="0.7" top="0.75" bottom="0.75" header="0.3" footer="0.3"/>
    </customSheetView>
    <customSheetView guid="{6D8ACA1D-6FAD-497E-8DEE-A33C8B954C59}" scale="90" state="hidden">
      <pageMargins left="0.7" right="0.7" top="0.75" bottom="0.75" header="0.3" footer="0.3"/>
    </customSheetView>
    <customSheetView guid="{F7D79B8D-92A2-4094-827A-AE8F90DE993F}" scale="90">
      <selection activeCell="C368" sqref="C368"/>
      <pageMargins left="0.7" right="0.7" top="0.75" bottom="0.75" header="0.3" footer="0.3"/>
    </customSheetView>
    <customSheetView guid="{19015944-8DC3-4198-B28B-DDAFEE7C00D9}" scale="90" state="hidden">
      <selection activeCell="C368" sqref="C368"/>
      <pageMargins left="0.7" right="0.7" top="0.75" bottom="0.75" header="0.3" footer="0.3"/>
    </customSheetView>
    <customSheetView guid="{9EC9AAF8-31E5-417A-A928-3DBD93AA7952}" scale="90" state="hidden">
      <pageMargins left="0.7" right="0.7" top="0.75" bottom="0.75" header="0.3" footer="0.3"/>
    </customSheetView>
    <customSheetView guid="{6F4C57C8-5562-4709-9327-9573B39EDAF4}" scale="90" state="hidden">
      <pageMargins left="0.7" right="0.7" top="0.75" bottom="0.75" header="0.3" footer="0.3"/>
    </customSheetView>
    <customSheetView guid="{11719C98-23F7-41BD-A4E2-6BEADD115585}" scale="90" state="hidden">
      <pageMargins left="0.7" right="0.7" top="0.75" bottom="0.75" header="0.3" footer="0.3"/>
    </customSheetView>
  </customSheetView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20</vt:i4>
      </vt:variant>
    </vt:vector>
  </HeadingPairs>
  <TitlesOfParts>
    <vt:vector size="41" baseType="lpstr">
      <vt:lpstr>0 Legenda</vt:lpstr>
      <vt:lpstr>1 Założenia</vt:lpstr>
      <vt:lpstr>2 Dane wyjściowe</vt:lpstr>
      <vt:lpstr>3 Poziom dofinansowania</vt:lpstr>
      <vt:lpstr>4 Efektywność finansowa</vt:lpstr>
      <vt:lpstr>5 Trwałość finansowa</vt:lpstr>
      <vt:lpstr>6 Trwałość finansowa JST</vt:lpstr>
      <vt:lpstr>7 Plan finansowy</vt:lpstr>
      <vt:lpstr>8 Plan Finansowy kat.2</vt:lpstr>
      <vt:lpstr>8 Wrażliwość i ryzyko</vt:lpstr>
      <vt:lpstr>9 Dane historyczne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'17'!Obszar_wydruku</vt:lpstr>
      <vt:lpstr>'2 Dane wyjściowe'!Obszar_wydruku</vt:lpstr>
      <vt:lpstr>'3 Poziom dofinansowania'!Obszar_wydruku</vt:lpstr>
      <vt:lpstr>'4 Efektywność finansowa'!Obszar_wydruku</vt:lpstr>
      <vt:lpstr>'5 Trwałość finansowa'!Obszar_wydruku</vt:lpstr>
      <vt:lpstr>'6 Trwałość finansowa JST'!Obszar_wydruku</vt:lpstr>
      <vt:lpstr>'7 Plan finansowy'!Obszar_wydruku</vt:lpstr>
      <vt:lpstr>'8 Wrażliwość i ryzyko'!Obszar_wydruku</vt:lpstr>
      <vt:lpstr>'9 Dane historyczne'!Obszar_wydruku</vt:lpstr>
      <vt:lpstr>'2 Dane wyjściowe'!Tytuły_wydruku</vt:lpstr>
      <vt:lpstr>'4 Efektywność finansowa'!Tytuły_wydruku</vt:lpstr>
      <vt:lpstr>'5 Trwałość finansowa'!Tytuły_wydruku</vt:lpstr>
      <vt:lpstr>'6 Trwałość finansowa JST'!Tytuły_wydruku</vt:lpstr>
    </vt:vector>
  </TitlesOfParts>
  <Company>Urząd Marszałkowski Województwa Wielkopolskiego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hubert.zobel</dc:creator>
  <cp:lastModifiedBy>MF</cp:lastModifiedBy>
  <cp:lastPrinted>2016-07-11T10:21:09Z</cp:lastPrinted>
  <dcterms:created xsi:type="dcterms:W3CDTF">2008-01-11T11:56:33Z</dcterms:created>
  <dcterms:modified xsi:type="dcterms:W3CDTF">2016-07-14T07:54:07Z</dcterms:modified>
</cp:coreProperties>
</file>